
<file path=[Content_Types].xml><?xml version="1.0" encoding="utf-8"?>
<Types xmlns="http://schemas.openxmlformats.org/package/2006/content-types">
  <Default Extension="xml" ContentType="application/xml"/>
  <Default Extension="jpeg" ContentType="image/jpeg"/>
  <Default Extension="png" ContentType="image/p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chartsheets/sheet2.xml" ContentType="application/vnd.openxmlformats-officedocument.spreadsheetml.chart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martinwafler/Dropbox (seecon gmbh)/9. cewas Trainings/18-11 RRR-III Uganda/10_Final_Narrative_Report/Supporting Documents/06 Financial Analysis/"/>
    </mc:Choice>
  </mc:AlternateContent>
  <bookViews>
    <workbookView xWindow="-38380" yWindow="460" windowWidth="38380" windowHeight="23080" tabRatio="500" activeTab="5"/>
  </bookViews>
  <sheets>
    <sheet name="Cover" sheetId="32" r:id="rId1"/>
    <sheet name="About &amp; Disclaimer" sheetId="26" r:id="rId2"/>
    <sheet name="Instructions" sheetId="25" r:id="rId3"/>
    <sheet name="About Simply Briquettes!" sheetId="37" r:id="rId4"/>
    <sheet name="Company &amp; Contact Details" sheetId="22" r:id="rId5"/>
    <sheet name="Profit &amp; Loss Analysis" sheetId="1" r:id="rId6"/>
    <sheet name="Chart - Costs vs Revenues" sheetId="30" r:id="rId7"/>
    <sheet name="Sensitivity Analysis" sheetId="10" r:id="rId8"/>
    <sheet name="Chart - Sensitivity Analysis" sheetId="29" r:id="rId9"/>
    <sheet name="Pulldown Menue" sheetId="24" state="hidden" r:id="rId10"/>
    <sheet name="Data Costs vs Revenues Charts" sheetId="31" state="hidden" r:id="rId11"/>
  </sheets>
  <calcPr calcId="150001" concurrentCalc="0"/>
  <fileRecoveryPr autoRecover="0"/>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calcChain.xml><?xml version="1.0" encoding="utf-8"?>
<calcChain xmlns="http://schemas.openxmlformats.org/spreadsheetml/2006/main">
  <c r="G30" i="1" l="1"/>
  <c r="F30" i="1"/>
  <c r="D30" i="1"/>
  <c r="G41" i="1"/>
  <c r="F41" i="1"/>
  <c r="D41" i="1"/>
  <c r="G40" i="1"/>
  <c r="F40" i="1"/>
  <c r="D40" i="1"/>
  <c r="G22" i="1"/>
  <c r="F22" i="1"/>
  <c r="D22" i="1"/>
  <c r="G23" i="1"/>
  <c r="F23" i="1"/>
  <c r="D23" i="1"/>
  <c r="G28" i="1"/>
  <c r="F28" i="1"/>
  <c r="G29" i="1"/>
  <c r="F29" i="1"/>
  <c r="G31" i="1"/>
  <c r="F31" i="1"/>
  <c r="G32" i="1"/>
  <c r="F32" i="1"/>
  <c r="G33" i="1"/>
  <c r="F33" i="1"/>
  <c r="G34" i="1"/>
  <c r="F34" i="1"/>
  <c r="F35" i="1"/>
  <c r="F76" i="1"/>
  <c r="G38" i="1"/>
  <c r="F38" i="1"/>
  <c r="G39" i="1"/>
  <c r="F39" i="1"/>
  <c r="F42" i="1"/>
  <c r="F77" i="1"/>
  <c r="G45" i="1"/>
  <c r="F45" i="1"/>
  <c r="G46" i="1"/>
  <c r="F46" i="1"/>
  <c r="F47" i="1"/>
  <c r="G50" i="1"/>
  <c r="F50" i="1"/>
  <c r="F51" i="1"/>
  <c r="F78" i="1"/>
  <c r="G20" i="1"/>
  <c r="F20" i="1"/>
  <c r="G21" i="1"/>
  <c r="F21" i="1"/>
  <c r="G24" i="1"/>
  <c r="F24" i="1"/>
  <c r="F25" i="1"/>
  <c r="F75" i="1"/>
  <c r="G16" i="1"/>
  <c r="F16" i="1"/>
  <c r="G6" i="1"/>
  <c r="F6" i="1"/>
  <c r="F7" i="1"/>
  <c r="G8" i="1"/>
  <c r="F8" i="1"/>
  <c r="F14" i="1"/>
  <c r="G9" i="1"/>
  <c r="F9" i="1"/>
  <c r="F10" i="1"/>
  <c r="F15" i="1"/>
  <c r="F17" i="1"/>
  <c r="F74" i="1"/>
  <c r="F54" i="1"/>
  <c r="F55" i="1"/>
  <c r="F56" i="1"/>
  <c r="F59" i="1"/>
  <c r="F60" i="1"/>
  <c r="F61" i="1"/>
  <c r="F64" i="1"/>
  <c r="F65" i="1"/>
  <c r="F66" i="1"/>
  <c r="F69" i="1"/>
  <c r="F70" i="1"/>
  <c r="F71" i="1"/>
  <c r="F79" i="1"/>
  <c r="G11" i="1"/>
  <c r="F11" i="1"/>
  <c r="G10" i="1"/>
  <c r="CS14" i="1"/>
  <c r="CT14" i="1"/>
  <c r="CU14" i="1"/>
  <c r="CV14" i="1"/>
  <c r="CW14" i="1"/>
  <c r="CX14" i="1"/>
  <c r="CY14" i="1"/>
  <c r="CS15" i="1"/>
  <c r="CT15" i="1"/>
  <c r="CU15" i="1"/>
  <c r="CV15" i="1"/>
  <c r="CW15" i="1"/>
  <c r="CX15" i="1"/>
  <c r="CY15" i="1"/>
  <c r="CM14" i="1"/>
  <c r="CN14" i="1"/>
  <c r="CO14" i="1"/>
  <c r="CP14" i="1"/>
  <c r="CQ14" i="1"/>
  <c r="CR14" i="1"/>
  <c r="CM15" i="1"/>
  <c r="CN15" i="1"/>
  <c r="CO15" i="1"/>
  <c r="CP15" i="1"/>
  <c r="CQ15" i="1"/>
  <c r="CR15" i="1"/>
  <c r="CG14" i="1"/>
  <c r="CH14" i="1"/>
  <c r="CI14" i="1"/>
  <c r="CJ14" i="1"/>
  <c r="CK14" i="1"/>
  <c r="CL14" i="1"/>
  <c r="CG15" i="1"/>
  <c r="CH15" i="1"/>
  <c r="CI15" i="1"/>
  <c r="CJ15" i="1"/>
  <c r="CK15" i="1"/>
  <c r="CL15" i="1"/>
  <c r="CA14" i="1"/>
  <c r="CB14" i="1"/>
  <c r="CC14" i="1"/>
  <c r="CD14" i="1"/>
  <c r="CE14" i="1"/>
  <c r="CF14" i="1"/>
  <c r="CA15" i="1"/>
  <c r="CB15" i="1"/>
  <c r="CC15" i="1"/>
  <c r="CD15" i="1"/>
  <c r="CE15" i="1"/>
  <c r="CF15" i="1"/>
  <c r="BU14" i="1"/>
  <c r="BV14" i="1"/>
  <c r="BW14" i="1"/>
  <c r="BX14" i="1"/>
  <c r="BY14" i="1"/>
  <c r="BZ14" i="1"/>
  <c r="BU15" i="1"/>
  <c r="BV15" i="1"/>
  <c r="BW15" i="1"/>
  <c r="BX15" i="1"/>
  <c r="BY15" i="1"/>
  <c r="BZ15" i="1"/>
  <c r="BO14" i="1"/>
  <c r="BP14" i="1"/>
  <c r="BQ14" i="1"/>
  <c r="BR14" i="1"/>
  <c r="BS14" i="1"/>
  <c r="BT14" i="1"/>
  <c r="BO15" i="1"/>
  <c r="BP15" i="1"/>
  <c r="BQ15" i="1"/>
  <c r="BR15" i="1"/>
  <c r="BS15" i="1"/>
  <c r="BT15" i="1"/>
  <c r="BI14" i="1"/>
  <c r="BJ14" i="1"/>
  <c r="BK14" i="1"/>
  <c r="BL14" i="1"/>
  <c r="BM14" i="1"/>
  <c r="BN14" i="1"/>
  <c r="BI15" i="1"/>
  <c r="BJ15" i="1"/>
  <c r="BK15" i="1"/>
  <c r="BL15" i="1"/>
  <c r="BM15" i="1"/>
  <c r="BN15" i="1"/>
  <c r="BC14" i="1"/>
  <c r="BD14" i="1"/>
  <c r="BE14" i="1"/>
  <c r="BF14" i="1"/>
  <c r="BG14" i="1"/>
  <c r="BH14" i="1"/>
  <c r="BC15" i="1"/>
  <c r="BD15" i="1"/>
  <c r="BE15" i="1"/>
  <c r="BF15" i="1"/>
  <c r="BG15" i="1"/>
  <c r="BH15" i="1"/>
  <c r="AW14" i="1"/>
  <c r="AX14" i="1"/>
  <c r="AY14" i="1"/>
  <c r="AZ14" i="1"/>
  <c r="BA14" i="1"/>
  <c r="BB14" i="1"/>
  <c r="AW15" i="1"/>
  <c r="AX15" i="1"/>
  <c r="AY15" i="1"/>
  <c r="AZ15" i="1"/>
  <c r="BA15" i="1"/>
  <c r="BB15" i="1"/>
  <c r="AR14" i="1"/>
  <c r="AS14" i="1"/>
  <c r="AT14" i="1"/>
  <c r="AU14" i="1"/>
  <c r="AV14" i="1"/>
  <c r="AR15" i="1"/>
  <c r="AS15" i="1"/>
  <c r="AT15" i="1"/>
  <c r="AU15" i="1"/>
  <c r="AV15" i="1"/>
  <c r="AK14" i="1"/>
  <c r="AL14" i="1"/>
  <c r="AM14" i="1"/>
  <c r="AN14" i="1"/>
  <c r="AO14" i="1"/>
  <c r="AP14" i="1"/>
  <c r="AQ14" i="1"/>
  <c r="AK15" i="1"/>
  <c r="AL15" i="1"/>
  <c r="AM15" i="1"/>
  <c r="AN15" i="1"/>
  <c r="AO15" i="1"/>
  <c r="AP15" i="1"/>
  <c r="AQ15" i="1"/>
  <c r="AE14" i="1"/>
  <c r="AF14" i="1"/>
  <c r="AG14" i="1"/>
  <c r="AH14" i="1"/>
  <c r="AI14" i="1"/>
  <c r="AJ14" i="1"/>
  <c r="AE15" i="1"/>
  <c r="AF15" i="1"/>
  <c r="AG15" i="1"/>
  <c r="AH15" i="1"/>
  <c r="AI15" i="1"/>
  <c r="AJ15" i="1"/>
  <c r="Y14" i="1"/>
  <c r="Z14" i="1"/>
  <c r="AA14" i="1"/>
  <c r="AB14" i="1"/>
  <c r="AC14" i="1"/>
  <c r="AD14" i="1"/>
  <c r="Y15" i="1"/>
  <c r="Z15" i="1"/>
  <c r="AA15" i="1"/>
  <c r="AB15" i="1"/>
  <c r="AC15" i="1"/>
  <c r="AD15" i="1"/>
  <c r="T14" i="1"/>
  <c r="U14" i="1"/>
  <c r="V14" i="1"/>
  <c r="W14" i="1"/>
  <c r="X14" i="1"/>
  <c r="T15" i="1"/>
  <c r="U15" i="1"/>
  <c r="V15" i="1"/>
  <c r="W15" i="1"/>
  <c r="X15" i="1"/>
  <c r="P14" i="1"/>
  <c r="Q14" i="1"/>
  <c r="R14" i="1"/>
  <c r="S14" i="1"/>
  <c r="P15" i="1"/>
  <c r="Q15" i="1"/>
  <c r="R15" i="1"/>
  <c r="S15" i="1"/>
  <c r="M14" i="1"/>
  <c r="N14" i="1"/>
  <c r="O14" i="1"/>
  <c r="M15" i="1"/>
  <c r="N15" i="1"/>
  <c r="O15" i="1"/>
  <c r="I14" i="1"/>
  <c r="J14" i="1"/>
  <c r="K14" i="1"/>
  <c r="L14" i="1"/>
  <c r="I15" i="1"/>
  <c r="J15" i="1"/>
  <c r="K15" i="1"/>
  <c r="L15" i="1"/>
  <c r="H15" i="1"/>
  <c r="H14" i="1"/>
  <c r="G15" i="1"/>
  <c r="G14" i="1"/>
  <c r="G7" i="1"/>
  <c r="G47" i="1"/>
  <c r="G51" i="1"/>
  <c r="G78" i="1"/>
  <c r="B7" i="31"/>
  <c r="A7" i="31"/>
  <c r="G42" i="1"/>
  <c r="G77" i="1"/>
  <c r="B6" i="31"/>
  <c r="G35" i="1"/>
  <c r="G76" i="1"/>
  <c r="B5" i="31"/>
  <c r="CY47" i="1"/>
  <c r="CY51" i="1"/>
  <c r="CY78" i="1"/>
  <c r="CX47" i="1"/>
  <c r="CX51" i="1"/>
  <c r="CX78" i="1"/>
  <c r="CM47" i="1"/>
  <c r="CM51" i="1"/>
  <c r="CM78" i="1"/>
  <c r="CN47" i="1"/>
  <c r="CN51" i="1"/>
  <c r="CN78" i="1"/>
  <c r="CO47" i="1"/>
  <c r="CO51" i="1"/>
  <c r="CO78" i="1"/>
  <c r="CP47" i="1"/>
  <c r="CP51" i="1"/>
  <c r="CP78" i="1"/>
  <c r="CQ47" i="1"/>
  <c r="CQ51" i="1"/>
  <c r="CQ78" i="1"/>
  <c r="CR47" i="1"/>
  <c r="CR51" i="1"/>
  <c r="CR78" i="1"/>
  <c r="CS47" i="1"/>
  <c r="CS51" i="1"/>
  <c r="CS78" i="1"/>
  <c r="CT47" i="1"/>
  <c r="CT51" i="1"/>
  <c r="CT78" i="1"/>
  <c r="CU47" i="1"/>
  <c r="CU51" i="1"/>
  <c r="CU78" i="1"/>
  <c r="CV47" i="1"/>
  <c r="CV51" i="1"/>
  <c r="CV78" i="1"/>
  <c r="CW47" i="1"/>
  <c r="CW51" i="1"/>
  <c r="CW78" i="1"/>
  <c r="CG47" i="1"/>
  <c r="CG51" i="1"/>
  <c r="CG78" i="1"/>
  <c r="CH47" i="1"/>
  <c r="CH51" i="1"/>
  <c r="CH78" i="1"/>
  <c r="CI47" i="1"/>
  <c r="CI51" i="1"/>
  <c r="CI78" i="1"/>
  <c r="CJ47" i="1"/>
  <c r="CJ51" i="1"/>
  <c r="CJ78" i="1"/>
  <c r="CK47" i="1"/>
  <c r="CK51" i="1"/>
  <c r="CK78" i="1"/>
  <c r="CL47" i="1"/>
  <c r="CL51" i="1"/>
  <c r="CL78" i="1"/>
  <c r="BZ47" i="1"/>
  <c r="BZ51" i="1"/>
  <c r="BZ78" i="1"/>
  <c r="CA47" i="1"/>
  <c r="CA51" i="1"/>
  <c r="CA78" i="1"/>
  <c r="CB47" i="1"/>
  <c r="CB51" i="1"/>
  <c r="CB78" i="1"/>
  <c r="CC47" i="1"/>
  <c r="CC51" i="1"/>
  <c r="CC78" i="1"/>
  <c r="CD47" i="1"/>
  <c r="CD51" i="1"/>
  <c r="CD78" i="1"/>
  <c r="CE47" i="1"/>
  <c r="CE51" i="1"/>
  <c r="CE78" i="1"/>
  <c r="CF47" i="1"/>
  <c r="CF51" i="1"/>
  <c r="CF78" i="1"/>
  <c r="BR47" i="1"/>
  <c r="BR51" i="1"/>
  <c r="BR78" i="1"/>
  <c r="BS47" i="1"/>
  <c r="BS51" i="1"/>
  <c r="BS78" i="1"/>
  <c r="BT47" i="1"/>
  <c r="BT51" i="1"/>
  <c r="BT78" i="1"/>
  <c r="BU47" i="1"/>
  <c r="BU51" i="1"/>
  <c r="BU78" i="1"/>
  <c r="BV47" i="1"/>
  <c r="BV51" i="1"/>
  <c r="BV78" i="1"/>
  <c r="BW47" i="1"/>
  <c r="BW51" i="1"/>
  <c r="BW78" i="1"/>
  <c r="BX47" i="1"/>
  <c r="BX51" i="1"/>
  <c r="BX78" i="1"/>
  <c r="BY47" i="1"/>
  <c r="BY51" i="1"/>
  <c r="BY78" i="1"/>
  <c r="BK47" i="1"/>
  <c r="BK51" i="1"/>
  <c r="BK78" i="1"/>
  <c r="BL47" i="1"/>
  <c r="BL51" i="1"/>
  <c r="BL78" i="1"/>
  <c r="BM47" i="1"/>
  <c r="BM51" i="1"/>
  <c r="BM78" i="1"/>
  <c r="BN47" i="1"/>
  <c r="BN51" i="1"/>
  <c r="BN78" i="1"/>
  <c r="BO47" i="1"/>
  <c r="BO51" i="1"/>
  <c r="BO78" i="1"/>
  <c r="BP47" i="1"/>
  <c r="BP51" i="1"/>
  <c r="BP78" i="1"/>
  <c r="BQ47" i="1"/>
  <c r="BQ51" i="1"/>
  <c r="BQ78" i="1"/>
  <c r="AZ47" i="1"/>
  <c r="AZ51" i="1"/>
  <c r="AZ78" i="1"/>
  <c r="BA47" i="1"/>
  <c r="BA51" i="1"/>
  <c r="BA78" i="1"/>
  <c r="BB47" i="1"/>
  <c r="BB51" i="1"/>
  <c r="BB78" i="1"/>
  <c r="BC47" i="1"/>
  <c r="BC51" i="1"/>
  <c r="BC78" i="1"/>
  <c r="BD47" i="1"/>
  <c r="BD51" i="1"/>
  <c r="BD78" i="1"/>
  <c r="BE47" i="1"/>
  <c r="BE51" i="1"/>
  <c r="BE78" i="1"/>
  <c r="BF47" i="1"/>
  <c r="BF51" i="1"/>
  <c r="BF78" i="1"/>
  <c r="BG47" i="1"/>
  <c r="BG51" i="1"/>
  <c r="BG78" i="1"/>
  <c r="BH47" i="1"/>
  <c r="BH51" i="1"/>
  <c r="BH78" i="1"/>
  <c r="BI47" i="1"/>
  <c r="BI51" i="1"/>
  <c r="BI78" i="1"/>
  <c r="BJ47" i="1"/>
  <c r="BJ51" i="1"/>
  <c r="BJ78" i="1"/>
  <c r="AO47" i="1"/>
  <c r="AO51" i="1"/>
  <c r="AO78" i="1"/>
  <c r="AP47" i="1"/>
  <c r="AP51" i="1"/>
  <c r="AP78" i="1"/>
  <c r="AQ47" i="1"/>
  <c r="AQ51" i="1"/>
  <c r="AQ78" i="1"/>
  <c r="AR47" i="1"/>
  <c r="AR51" i="1"/>
  <c r="AR78" i="1"/>
  <c r="AS47" i="1"/>
  <c r="AS51" i="1"/>
  <c r="AS78" i="1"/>
  <c r="AT47" i="1"/>
  <c r="AT51" i="1"/>
  <c r="AT78" i="1"/>
  <c r="AU47" i="1"/>
  <c r="AU51" i="1"/>
  <c r="AU78" i="1"/>
  <c r="AV47" i="1"/>
  <c r="AV51" i="1"/>
  <c r="AV78" i="1"/>
  <c r="AW47" i="1"/>
  <c r="AW51" i="1"/>
  <c r="AW78" i="1"/>
  <c r="AX47" i="1"/>
  <c r="AX51" i="1"/>
  <c r="AX78" i="1"/>
  <c r="AY47" i="1"/>
  <c r="AY51" i="1"/>
  <c r="AY78" i="1"/>
  <c r="AE47" i="1"/>
  <c r="AE51" i="1"/>
  <c r="AE78" i="1"/>
  <c r="AF47" i="1"/>
  <c r="AF51" i="1"/>
  <c r="AF78" i="1"/>
  <c r="AG47" i="1"/>
  <c r="AG51" i="1"/>
  <c r="AG78" i="1"/>
  <c r="AH47" i="1"/>
  <c r="AH51" i="1"/>
  <c r="AH78" i="1"/>
  <c r="AI47" i="1"/>
  <c r="AI51" i="1"/>
  <c r="AI78" i="1"/>
  <c r="AJ47" i="1"/>
  <c r="AJ51" i="1"/>
  <c r="AJ78" i="1"/>
  <c r="AK47" i="1"/>
  <c r="AK51" i="1"/>
  <c r="AK78" i="1"/>
  <c r="AL47" i="1"/>
  <c r="AL51" i="1"/>
  <c r="AL78" i="1"/>
  <c r="AM47" i="1"/>
  <c r="AM51" i="1"/>
  <c r="AM78" i="1"/>
  <c r="AN47" i="1"/>
  <c r="AN51" i="1"/>
  <c r="AN78" i="1"/>
  <c r="X47" i="1"/>
  <c r="X51" i="1"/>
  <c r="X78" i="1"/>
  <c r="Y47" i="1"/>
  <c r="Y51" i="1"/>
  <c r="Y78" i="1"/>
  <c r="Z47" i="1"/>
  <c r="Z51" i="1"/>
  <c r="Z78" i="1"/>
  <c r="AA47" i="1"/>
  <c r="AA51" i="1"/>
  <c r="AA78" i="1"/>
  <c r="AB47" i="1"/>
  <c r="AB51" i="1"/>
  <c r="AB78" i="1"/>
  <c r="AC47" i="1"/>
  <c r="AC51" i="1"/>
  <c r="AC78" i="1"/>
  <c r="AD47" i="1"/>
  <c r="AD51" i="1"/>
  <c r="AD78" i="1"/>
  <c r="N47" i="1"/>
  <c r="N51" i="1"/>
  <c r="N78" i="1"/>
  <c r="O47" i="1"/>
  <c r="O51" i="1"/>
  <c r="O78" i="1"/>
  <c r="P47" i="1"/>
  <c r="P51" i="1"/>
  <c r="P78" i="1"/>
  <c r="Q47" i="1"/>
  <c r="Q51" i="1"/>
  <c r="Q78" i="1"/>
  <c r="R47" i="1"/>
  <c r="R51" i="1"/>
  <c r="R78" i="1"/>
  <c r="S47" i="1"/>
  <c r="S51" i="1"/>
  <c r="S78" i="1"/>
  <c r="T47" i="1"/>
  <c r="T51" i="1"/>
  <c r="T78" i="1"/>
  <c r="U47" i="1"/>
  <c r="U51" i="1"/>
  <c r="U78" i="1"/>
  <c r="V47" i="1"/>
  <c r="V51" i="1"/>
  <c r="V78" i="1"/>
  <c r="W47" i="1"/>
  <c r="W51" i="1"/>
  <c r="W78" i="1"/>
  <c r="H47" i="1"/>
  <c r="H51" i="1"/>
  <c r="H78" i="1"/>
  <c r="I47" i="1"/>
  <c r="I51" i="1"/>
  <c r="I78" i="1"/>
  <c r="J47" i="1"/>
  <c r="J51" i="1"/>
  <c r="J78" i="1"/>
  <c r="K47" i="1"/>
  <c r="K51" i="1"/>
  <c r="K78" i="1"/>
  <c r="L47" i="1"/>
  <c r="L51" i="1"/>
  <c r="L78" i="1"/>
  <c r="M47" i="1"/>
  <c r="M51" i="1"/>
  <c r="M78" i="1"/>
  <c r="D78" i="1"/>
  <c r="G17" i="1"/>
  <c r="G54" i="1"/>
  <c r="G25" i="1"/>
  <c r="G55" i="1"/>
  <c r="G56" i="1"/>
  <c r="G59" i="1"/>
  <c r="G60" i="1"/>
  <c r="G61" i="1"/>
  <c r="G64" i="1"/>
  <c r="G65" i="1"/>
  <c r="G66" i="1"/>
  <c r="G69" i="1"/>
  <c r="G70" i="1"/>
  <c r="G71" i="1"/>
  <c r="G79" i="1"/>
  <c r="A6" i="31"/>
  <c r="A5" i="31"/>
  <c r="I5" i="1"/>
  <c r="J5" i="1"/>
  <c r="K5" i="1"/>
  <c r="L5" i="1"/>
  <c r="M5" i="1"/>
  <c r="N5" i="1"/>
  <c r="O5" i="1"/>
  <c r="P5" i="1"/>
  <c r="Q5" i="1"/>
  <c r="R5" i="1"/>
  <c r="S5" i="1"/>
  <c r="T5" i="1"/>
  <c r="U5" i="1"/>
  <c r="V5" i="1"/>
  <c r="W5" i="1"/>
  <c r="X5" i="1"/>
  <c r="Y5" i="1"/>
  <c r="Z5" i="1"/>
  <c r="AA5" i="1"/>
  <c r="AB5" i="1"/>
  <c r="AC5" i="1"/>
  <c r="AD5" i="1"/>
  <c r="AE5" i="1"/>
  <c r="AF5" i="1"/>
  <c r="AG5" i="1"/>
  <c r="AH5" i="1"/>
  <c r="AI5" i="1"/>
  <c r="AJ5" i="1"/>
  <c r="AK5" i="1"/>
  <c r="AL5" i="1"/>
  <c r="AM5" i="1"/>
  <c r="AN5" i="1"/>
  <c r="AO5" i="1"/>
  <c r="AP5" i="1"/>
  <c r="AQ5" i="1"/>
  <c r="AR5" i="1"/>
  <c r="AS5" i="1"/>
  <c r="AT5" i="1"/>
  <c r="AU5" i="1"/>
  <c r="AV5" i="1"/>
  <c r="AW5" i="1"/>
  <c r="AX5" i="1"/>
  <c r="AY5" i="1"/>
  <c r="AZ5" i="1"/>
  <c r="BA5" i="1"/>
  <c r="BB5" i="1"/>
  <c r="BC5" i="1"/>
  <c r="BD5" i="1"/>
  <c r="BE5" i="1"/>
  <c r="BF5" i="1"/>
  <c r="BG5" i="1"/>
  <c r="BH5" i="1"/>
  <c r="BI5" i="1"/>
  <c r="BJ5" i="1"/>
  <c r="BK5" i="1"/>
  <c r="BL5" i="1"/>
  <c r="BM5" i="1"/>
  <c r="BN5" i="1"/>
  <c r="BO5" i="1"/>
  <c r="BP5" i="1"/>
  <c r="BQ5" i="1"/>
  <c r="BR5" i="1"/>
  <c r="BS5" i="1"/>
  <c r="BT5" i="1"/>
  <c r="BU5" i="1"/>
  <c r="BV5" i="1"/>
  <c r="BW5" i="1"/>
  <c r="BX5" i="1"/>
  <c r="BY5" i="1"/>
  <c r="BZ5" i="1"/>
  <c r="CA5" i="1"/>
  <c r="CB5" i="1"/>
  <c r="CC5" i="1"/>
  <c r="CD5" i="1"/>
  <c r="CE5" i="1"/>
  <c r="CF5" i="1"/>
  <c r="CG5" i="1"/>
  <c r="CH5" i="1"/>
  <c r="CI5" i="1"/>
  <c r="CJ5" i="1"/>
  <c r="CK5" i="1"/>
  <c r="CL5" i="1"/>
  <c r="CM5" i="1"/>
  <c r="CN5" i="1"/>
  <c r="CO5" i="1"/>
  <c r="CP5" i="1"/>
  <c r="CQ5" i="1"/>
  <c r="CR5" i="1"/>
  <c r="CS5" i="1"/>
  <c r="CT5" i="1"/>
  <c r="CU5" i="1"/>
  <c r="CV5" i="1"/>
  <c r="CW5" i="1"/>
  <c r="CX5" i="1"/>
  <c r="CY5" i="1"/>
  <c r="CY17" i="1"/>
  <c r="CY54" i="1"/>
  <c r="CY25" i="1"/>
  <c r="CY55" i="1"/>
  <c r="CY56" i="1"/>
  <c r="CY59" i="1"/>
  <c r="CY35" i="1"/>
  <c r="CY42" i="1"/>
  <c r="CY60" i="1"/>
  <c r="CY61" i="1"/>
  <c r="CY64" i="1"/>
  <c r="CY65" i="1"/>
  <c r="CY66" i="1"/>
  <c r="CY69" i="1"/>
  <c r="CY70" i="1"/>
  <c r="CY71" i="1"/>
  <c r="CY79" i="1"/>
  <c r="CX17" i="1"/>
  <c r="CX54" i="1"/>
  <c r="CX25" i="1"/>
  <c r="CX55" i="1"/>
  <c r="CX56" i="1"/>
  <c r="CX59" i="1"/>
  <c r="CX35" i="1"/>
  <c r="CX42" i="1"/>
  <c r="CX60" i="1"/>
  <c r="CX61" i="1"/>
  <c r="CX64" i="1"/>
  <c r="CX65" i="1"/>
  <c r="CX66" i="1"/>
  <c r="CX69" i="1"/>
  <c r="CX70" i="1"/>
  <c r="CX71" i="1"/>
  <c r="CX79" i="1"/>
  <c r="CW17" i="1"/>
  <c r="CW54" i="1"/>
  <c r="CW25" i="1"/>
  <c r="CW55" i="1"/>
  <c r="CW56" i="1"/>
  <c r="CW59" i="1"/>
  <c r="CW35" i="1"/>
  <c r="CW42" i="1"/>
  <c r="CW60" i="1"/>
  <c r="CW61" i="1"/>
  <c r="CW64" i="1"/>
  <c r="CW65" i="1"/>
  <c r="CW66" i="1"/>
  <c r="CW69" i="1"/>
  <c r="CW70" i="1"/>
  <c r="CW71" i="1"/>
  <c r="CW79" i="1"/>
  <c r="CV17" i="1"/>
  <c r="CV54" i="1"/>
  <c r="CV25" i="1"/>
  <c r="CV55" i="1"/>
  <c r="CV56" i="1"/>
  <c r="CV59" i="1"/>
  <c r="CV35" i="1"/>
  <c r="CV42" i="1"/>
  <c r="CV60" i="1"/>
  <c r="CV61" i="1"/>
  <c r="CV64" i="1"/>
  <c r="CV65" i="1"/>
  <c r="CV66" i="1"/>
  <c r="CV69" i="1"/>
  <c r="CV70" i="1"/>
  <c r="CV71" i="1"/>
  <c r="CV79" i="1"/>
  <c r="CU17" i="1"/>
  <c r="CU54" i="1"/>
  <c r="CU25" i="1"/>
  <c r="CU55" i="1"/>
  <c r="CU56" i="1"/>
  <c r="CU59" i="1"/>
  <c r="CU35" i="1"/>
  <c r="CU42" i="1"/>
  <c r="CU60" i="1"/>
  <c r="CU61" i="1"/>
  <c r="CU64" i="1"/>
  <c r="CU65" i="1"/>
  <c r="CU66" i="1"/>
  <c r="CU69" i="1"/>
  <c r="CU70" i="1"/>
  <c r="CU71" i="1"/>
  <c r="CU79" i="1"/>
  <c r="CT17" i="1"/>
  <c r="CT54" i="1"/>
  <c r="CT25" i="1"/>
  <c r="CT55" i="1"/>
  <c r="CT56" i="1"/>
  <c r="CT59" i="1"/>
  <c r="CT35" i="1"/>
  <c r="CT42" i="1"/>
  <c r="CT60" i="1"/>
  <c r="CT61" i="1"/>
  <c r="CT64" i="1"/>
  <c r="CT65" i="1"/>
  <c r="CT66" i="1"/>
  <c r="CT69" i="1"/>
  <c r="CT70" i="1"/>
  <c r="CT71" i="1"/>
  <c r="CT79" i="1"/>
  <c r="CS17" i="1"/>
  <c r="CS54" i="1"/>
  <c r="CS25" i="1"/>
  <c r="CS55" i="1"/>
  <c r="CS56" i="1"/>
  <c r="CS59" i="1"/>
  <c r="CS35" i="1"/>
  <c r="CS42" i="1"/>
  <c r="CS60" i="1"/>
  <c r="CS61" i="1"/>
  <c r="CS64" i="1"/>
  <c r="CS65" i="1"/>
  <c r="CS66" i="1"/>
  <c r="CS69" i="1"/>
  <c r="CS70" i="1"/>
  <c r="CS71" i="1"/>
  <c r="CS79" i="1"/>
  <c r="CR17" i="1"/>
  <c r="CR54" i="1"/>
  <c r="CR25" i="1"/>
  <c r="CR55" i="1"/>
  <c r="CR56" i="1"/>
  <c r="CR59" i="1"/>
  <c r="CR35" i="1"/>
  <c r="CR42" i="1"/>
  <c r="CR60" i="1"/>
  <c r="CR61" i="1"/>
  <c r="CR64" i="1"/>
  <c r="CR65" i="1"/>
  <c r="CR66" i="1"/>
  <c r="CR69" i="1"/>
  <c r="CR70" i="1"/>
  <c r="CR71" i="1"/>
  <c r="CR79" i="1"/>
  <c r="CQ17" i="1"/>
  <c r="CQ54" i="1"/>
  <c r="CQ25" i="1"/>
  <c r="CQ55" i="1"/>
  <c r="CQ56" i="1"/>
  <c r="CQ59" i="1"/>
  <c r="CQ35" i="1"/>
  <c r="CQ42" i="1"/>
  <c r="CQ60" i="1"/>
  <c r="CQ61" i="1"/>
  <c r="CQ64" i="1"/>
  <c r="CQ65" i="1"/>
  <c r="CQ66" i="1"/>
  <c r="CQ69" i="1"/>
  <c r="CQ70" i="1"/>
  <c r="CQ71" i="1"/>
  <c r="CQ79" i="1"/>
  <c r="CP17" i="1"/>
  <c r="CP54" i="1"/>
  <c r="CP25" i="1"/>
  <c r="CP55" i="1"/>
  <c r="CP56" i="1"/>
  <c r="CP59" i="1"/>
  <c r="CP35" i="1"/>
  <c r="CP42" i="1"/>
  <c r="CP60" i="1"/>
  <c r="CP61" i="1"/>
  <c r="CP64" i="1"/>
  <c r="CP65" i="1"/>
  <c r="CP66" i="1"/>
  <c r="CP69" i="1"/>
  <c r="CP70" i="1"/>
  <c r="CP71" i="1"/>
  <c r="CP79" i="1"/>
  <c r="CO17" i="1"/>
  <c r="CO54" i="1"/>
  <c r="CO25" i="1"/>
  <c r="CO55" i="1"/>
  <c r="CO56" i="1"/>
  <c r="CO59" i="1"/>
  <c r="CO35" i="1"/>
  <c r="CO42" i="1"/>
  <c r="CO60" i="1"/>
  <c r="CO61" i="1"/>
  <c r="CO64" i="1"/>
  <c r="CO65" i="1"/>
  <c r="CO66" i="1"/>
  <c r="CO69" i="1"/>
  <c r="CO70" i="1"/>
  <c r="CO71" i="1"/>
  <c r="CO79" i="1"/>
  <c r="CN17" i="1"/>
  <c r="CN54" i="1"/>
  <c r="CN25" i="1"/>
  <c r="CN55" i="1"/>
  <c r="CN56" i="1"/>
  <c r="CN59" i="1"/>
  <c r="CN35" i="1"/>
  <c r="CN42" i="1"/>
  <c r="CN60" i="1"/>
  <c r="CN61" i="1"/>
  <c r="CN64" i="1"/>
  <c r="CN65" i="1"/>
  <c r="CN66" i="1"/>
  <c r="CN69" i="1"/>
  <c r="CN70" i="1"/>
  <c r="CN71" i="1"/>
  <c r="CN79" i="1"/>
  <c r="CM17" i="1"/>
  <c r="CM54" i="1"/>
  <c r="CM25" i="1"/>
  <c r="CM55" i="1"/>
  <c r="CM56" i="1"/>
  <c r="CM59" i="1"/>
  <c r="CM35" i="1"/>
  <c r="CM42" i="1"/>
  <c r="CM60" i="1"/>
  <c r="CM61" i="1"/>
  <c r="CM64" i="1"/>
  <c r="CM65" i="1"/>
  <c r="CM66" i="1"/>
  <c r="CM69" i="1"/>
  <c r="CM70" i="1"/>
  <c r="CM71" i="1"/>
  <c r="CM79" i="1"/>
  <c r="CL17" i="1"/>
  <c r="CL54" i="1"/>
  <c r="CL25" i="1"/>
  <c r="CL55" i="1"/>
  <c r="CL56" i="1"/>
  <c r="CL59" i="1"/>
  <c r="CL35" i="1"/>
  <c r="CL42" i="1"/>
  <c r="CL60" i="1"/>
  <c r="CL61" i="1"/>
  <c r="CL64" i="1"/>
  <c r="CL65" i="1"/>
  <c r="CL66" i="1"/>
  <c r="CL69" i="1"/>
  <c r="CL70" i="1"/>
  <c r="CL71" i="1"/>
  <c r="CL79" i="1"/>
  <c r="CK17" i="1"/>
  <c r="CK54" i="1"/>
  <c r="CK25" i="1"/>
  <c r="CK55" i="1"/>
  <c r="CK56" i="1"/>
  <c r="CK59" i="1"/>
  <c r="CK35" i="1"/>
  <c r="CK42" i="1"/>
  <c r="CK60" i="1"/>
  <c r="CK61" i="1"/>
  <c r="CK64" i="1"/>
  <c r="CK65" i="1"/>
  <c r="CK66" i="1"/>
  <c r="CK69" i="1"/>
  <c r="CK70" i="1"/>
  <c r="CK71" i="1"/>
  <c r="CK79" i="1"/>
  <c r="CJ17" i="1"/>
  <c r="CJ54" i="1"/>
  <c r="CJ25" i="1"/>
  <c r="CJ55" i="1"/>
  <c r="CJ56" i="1"/>
  <c r="CJ59" i="1"/>
  <c r="CJ35" i="1"/>
  <c r="CJ42" i="1"/>
  <c r="CJ60" i="1"/>
  <c r="CJ61" i="1"/>
  <c r="CJ64" i="1"/>
  <c r="CJ65" i="1"/>
  <c r="CJ66" i="1"/>
  <c r="CJ69" i="1"/>
  <c r="CJ70" i="1"/>
  <c r="CJ71" i="1"/>
  <c r="CJ79" i="1"/>
  <c r="CI17" i="1"/>
  <c r="CI54" i="1"/>
  <c r="CI25" i="1"/>
  <c r="CI55" i="1"/>
  <c r="CI56" i="1"/>
  <c r="CI59" i="1"/>
  <c r="CI35" i="1"/>
  <c r="CI42" i="1"/>
  <c r="CI60" i="1"/>
  <c r="CI61" i="1"/>
  <c r="CI64" i="1"/>
  <c r="CI65" i="1"/>
  <c r="CI66" i="1"/>
  <c r="CI69" i="1"/>
  <c r="CI70" i="1"/>
  <c r="CI71" i="1"/>
  <c r="CI79" i="1"/>
  <c r="CH17" i="1"/>
  <c r="CH54" i="1"/>
  <c r="CH25" i="1"/>
  <c r="CH55" i="1"/>
  <c r="CH56" i="1"/>
  <c r="CH59" i="1"/>
  <c r="CH35" i="1"/>
  <c r="CH42" i="1"/>
  <c r="CH60" i="1"/>
  <c r="CH61" i="1"/>
  <c r="CH64" i="1"/>
  <c r="CH65" i="1"/>
  <c r="CH66" i="1"/>
  <c r="CH69" i="1"/>
  <c r="CH70" i="1"/>
  <c r="CH71" i="1"/>
  <c r="CH79" i="1"/>
  <c r="CG17" i="1"/>
  <c r="CG54" i="1"/>
  <c r="CG25" i="1"/>
  <c r="CG55" i="1"/>
  <c r="CG56" i="1"/>
  <c r="CG59" i="1"/>
  <c r="CG35" i="1"/>
  <c r="CG42" i="1"/>
  <c r="CG60" i="1"/>
  <c r="CG61" i="1"/>
  <c r="CG64" i="1"/>
  <c r="CG65" i="1"/>
  <c r="CG66" i="1"/>
  <c r="CG69" i="1"/>
  <c r="CG70" i="1"/>
  <c r="CG71" i="1"/>
  <c r="CG79" i="1"/>
  <c r="CF17" i="1"/>
  <c r="CF54" i="1"/>
  <c r="CF25" i="1"/>
  <c r="CF55" i="1"/>
  <c r="CF56" i="1"/>
  <c r="CF59" i="1"/>
  <c r="CF35" i="1"/>
  <c r="CF42" i="1"/>
  <c r="CF60" i="1"/>
  <c r="CF61" i="1"/>
  <c r="CF64" i="1"/>
  <c r="CF65" i="1"/>
  <c r="CF66" i="1"/>
  <c r="CF69" i="1"/>
  <c r="CF70" i="1"/>
  <c r="CF71" i="1"/>
  <c r="CF79" i="1"/>
  <c r="CE17" i="1"/>
  <c r="CE54" i="1"/>
  <c r="CE25" i="1"/>
  <c r="CE55" i="1"/>
  <c r="CE56" i="1"/>
  <c r="CE59" i="1"/>
  <c r="CE35" i="1"/>
  <c r="CE42" i="1"/>
  <c r="CE60" i="1"/>
  <c r="CE61" i="1"/>
  <c r="CE64" i="1"/>
  <c r="CE65" i="1"/>
  <c r="CE66" i="1"/>
  <c r="CE69" i="1"/>
  <c r="CE70" i="1"/>
  <c r="CE71" i="1"/>
  <c r="CE79" i="1"/>
  <c r="CD17" i="1"/>
  <c r="CD54" i="1"/>
  <c r="CD25" i="1"/>
  <c r="CD55" i="1"/>
  <c r="CD56" i="1"/>
  <c r="CD59" i="1"/>
  <c r="CD35" i="1"/>
  <c r="CD42" i="1"/>
  <c r="CD60" i="1"/>
  <c r="CD61" i="1"/>
  <c r="CD64" i="1"/>
  <c r="CD65" i="1"/>
  <c r="CD66" i="1"/>
  <c r="CD69" i="1"/>
  <c r="CD70" i="1"/>
  <c r="CD71" i="1"/>
  <c r="CD79" i="1"/>
  <c r="CC17" i="1"/>
  <c r="CC54" i="1"/>
  <c r="CC25" i="1"/>
  <c r="CC55" i="1"/>
  <c r="CC56" i="1"/>
  <c r="CC59" i="1"/>
  <c r="CC35" i="1"/>
  <c r="CC42" i="1"/>
  <c r="CC60" i="1"/>
  <c r="CC61" i="1"/>
  <c r="CC64" i="1"/>
  <c r="CC65" i="1"/>
  <c r="CC66" i="1"/>
  <c r="CC69" i="1"/>
  <c r="CC70" i="1"/>
  <c r="CC71" i="1"/>
  <c r="CC79" i="1"/>
  <c r="CB17" i="1"/>
  <c r="CB54" i="1"/>
  <c r="CB25" i="1"/>
  <c r="CB55" i="1"/>
  <c r="CB56" i="1"/>
  <c r="CB59" i="1"/>
  <c r="CB35" i="1"/>
  <c r="CB42" i="1"/>
  <c r="CB60" i="1"/>
  <c r="CB61" i="1"/>
  <c r="CB64" i="1"/>
  <c r="CB65" i="1"/>
  <c r="CB66" i="1"/>
  <c r="CB69" i="1"/>
  <c r="CB70" i="1"/>
  <c r="CB71" i="1"/>
  <c r="CB79" i="1"/>
  <c r="CA17" i="1"/>
  <c r="CA54" i="1"/>
  <c r="CA25" i="1"/>
  <c r="CA55" i="1"/>
  <c r="CA56" i="1"/>
  <c r="CA59" i="1"/>
  <c r="CA35" i="1"/>
  <c r="CA42" i="1"/>
  <c r="CA60" i="1"/>
  <c r="CA61" i="1"/>
  <c r="CA64" i="1"/>
  <c r="CA65" i="1"/>
  <c r="CA66" i="1"/>
  <c r="CA69" i="1"/>
  <c r="CA70" i="1"/>
  <c r="CA71" i="1"/>
  <c r="CA79" i="1"/>
  <c r="BZ17" i="1"/>
  <c r="BZ54" i="1"/>
  <c r="BZ25" i="1"/>
  <c r="BZ55" i="1"/>
  <c r="BZ56" i="1"/>
  <c r="BZ59" i="1"/>
  <c r="BZ35" i="1"/>
  <c r="BZ42" i="1"/>
  <c r="BZ60" i="1"/>
  <c r="BZ61" i="1"/>
  <c r="BZ64" i="1"/>
  <c r="BZ65" i="1"/>
  <c r="BZ66" i="1"/>
  <c r="BZ69" i="1"/>
  <c r="BZ70" i="1"/>
  <c r="BZ71" i="1"/>
  <c r="BZ79" i="1"/>
  <c r="BY17" i="1"/>
  <c r="BY54" i="1"/>
  <c r="BY25" i="1"/>
  <c r="BY55" i="1"/>
  <c r="BY56" i="1"/>
  <c r="BY59" i="1"/>
  <c r="BY35" i="1"/>
  <c r="BY42" i="1"/>
  <c r="BY60" i="1"/>
  <c r="BY61" i="1"/>
  <c r="BY64" i="1"/>
  <c r="BY65" i="1"/>
  <c r="BY66" i="1"/>
  <c r="BY69" i="1"/>
  <c r="BY70" i="1"/>
  <c r="BY71" i="1"/>
  <c r="BY79" i="1"/>
  <c r="BX17" i="1"/>
  <c r="BX54" i="1"/>
  <c r="BX25" i="1"/>
  <c r="BX55" i="1"/>
  <c r="BX56" i="1"/>
  <c r="BX59" i="1"/>
  <c r="BX35" i="1"/>
  <c r="BX42" i="1"/>
  <c r="BX60" i="1"/>
  <c r="BX61" i="1"/>
  <c r="BX64" i="1"/>
  <c r="BX65" i="1"/>
  <c r="BX66" i="1"/>
  <c r="BX69" i="1"/>
  <c r="BX70" i="1"/>
  <c r="BX71" i="1"/>
  <c r="BX79" i="1"/>
  <c r="BW17" i="1"/>
  <c r="BW54" i="1"/>
  <c r="BW25" i="1"/>
  <c r="BW55" i="1"/>
  <c r="BW56" i="1"/>
  <c r="BW59" i="1"/>
  <c r="BW35" i="1"/>
  <c r="BW42" i="1"/>
  <c r="BW60" i="1"/>
  <c r="BW61" i="1"/>
  <c r="BW64" i="1"/>
  <c r="BW65" i="1"/>
  <c r="BW66" i="1"/>
  <c r="BW69" i="1"/>
  <c r="BW70" i="1"/>
  <c r="BW71" i="1"/>
  <c r="BW79" i="1"/>
  <c r="BV17" i="1"/>
  <c r="BV54" i="1"/>
  <c r="BV25" i="1"/>
  <c r="BV55" i="1"/>
  <c r="BV56" i="1"/>
  <c r="BV59" i="1"/>
  <c r="BV35" i="1"/>
  <c r="BV42" i="1"/>
  <c r="BV60" i="1"/>
  <c r="BV61" i="1"/>
  <c r="BV64" i="1"/>
  <c r="BV65" i="1"/>
  <c r="BV66" i="1"/>
  <c r="BV69" i="1"/>
  <c r="BV70" i="1"/>
  <c r="BV71" i="1"/>
  <c r="BV79" i="1"/>
  <c r="BU17" i="1"/>
  <c r="BU54" i="1"/>
  <c r="BU25" i="1"/>
  <c r="BU55" i="1"/>
  <c r="BU56" i="1"/>
  <c r="BU59" i="1"/>
  <c r="BU35" i="1"/>
  <c r="BU42" i="1"/>
  <c r="BU60" i="1"/>
  <c r="BU61" i="1"/>
  <c r="BU64" i="1"/>
  <c r="BU65" i="1"/>
  <c r="BU66" i="1"/>
  <c r="BU69" i="1"/>
  <c r="BU70" i="1"/>
  <c r="BU71" i="1"/>
  <c r="BU79" i="1"/>
  <c r="BT17" i="1"/>
  <c r="BT54" i="1"/>
  <c r="BT25" i="1"/>
  <c r="BT55" i="1"/>
  <c r="BT56" i="1"/>
  <c r="BT59" i="1"/>
  <c r="BT35" i="1"/>
  <c r="BT42" i="1"/>
  <c r="BT60" i="1"/>
  <c r="BT61" i="1"/>
  <c r="BT64" i="1"/>
  <c r="BT65" i="1"/>
  <c r="BT66" i="1"/>
  <c r="BT69" i="1"/>
  <c r="BT70" i="1"/>
  <c r="BT71" i="1"/>
  <c r="BT79" i="1"/>
  <c r="BS17" i="1"/>
  <c r="BS54" i="1"/>
  <c r="BS25" i="1"/>
  <c r="BS55" i="1"/>
  <c r="BS56" i="1"/>
  <c r="BS59" i="1"/>
  <c r="BS35" i="1"/>
  <c r="BS42" i="1"/>
  <c r="BS60" i="1"/>
  <c r="BS61" i="1"/>
  <c r="BS64" i="1"/>
  <c r="BS65" i="1"/>
  <c r="BS66" i="1"/>
  <c r="BS69" i="1"/>
  <c r="BS70" i="1"/>
  <c r="BS71" i="1"/>
  <c r="BS79" i="1"/>
  <c r="BR17" i="1"/>
  <c r="BR54" i="1"/>
  <c r="BR25" i="1"/>
  <c r="BR55" i="1"/>
  <c r="BR56" i="1"/>
  <c r="BR59" i="1"/>
  <c r="BR35" i="1"/>
  <c r="BR42" i="1"/>
  <c r="BR60" i="1"/>
  <c r="BR61" i="1"/>
  <c r="BR64" i="1"/>
  <c r="BR65" i="1"/>
  <c r="BR66" i="1"/>
  <c r="BR69" i="1"/>
  <c r="BR70" i="1"/>
  <c r="BR71" i="1"/>
  <c r="BR79" i="1"/>
  <c r="BQ17" i="1"/>
  <c r="BQ54" i="1"/>
  <c r="BQ25" i="1"/>
  <c r="BQ55" i="1"/>
  <c r="BQ56" i="1"/>
  <c r="BQ59" i="1"/>
  <c r="BQ35" i="1"/>
  <c r="BQ42" i="1"/>
  <c r="BQ60" i="1"/>
  <c r="BQ61" i="1"/>
  <c r="BQ64" i="1"/>
  <c r="BQ65" i="1"/>
  <c r="BQ66" i="1"/>
  <c r="BQ69" i="1"/>
  <c r="BQ70" i="1"/>
  <c r="BQ71" i="1"/>
  <c r="BQ79" i="1"/>
  <c r="BP17" i="1"/>
  <c r="BP54" i="1"/>
  <c r="BP25" i="1"/>
  <c r="BP55" i="1"/>
  <c r="BP56" i="1"/>
  <c r="BP59" i="1"/>
  <c r="BP35" i="1"/>
  <c r="BP42" i="1"/>
  <c r="BP60" i="1"/>
  <c r="BP61" i="1"/>
  <c r="BP64" i="1"/>
  <c r="BP65" i="1"/>
  <c r="BP66" i="1"/>
  <c r="BP69" i="1"/>
  <c r="BP70" i="1"/>
  <c r="BP71" i="1"/>
  <c r="BP79" i="1"/>
  <c r="BO17" i="1"/>
  <c r="BO54" i="1"/>
  <c r="BO25" i="1"/>
  <c r="BO55" i="1"/>
  <c r="BO56" i="1"/>
  <c r="BO59" i="1"/>
  <c r="BO35" i="1"/>
  <c r="BO42" i="1"/>
  <c r="BO60" i="1"/>
  <c r="BO61" i="1"/>
  <c r="BO64" i="1"/>
  <c r="BO65" i="1"/>
  <c r="BO66" i="1"/>
  <c r="BO69" i="1"/>
  <c r="BO70" i="1"/>
  <c r="BO71" i="1"/>
  <c r="BO79" i="1"/>
  <c r="BN17" i="1"/>
  <c r="BN54" i="1"/>
  <c r="BN25" i="1"/>
  <c r="BN55" i="1"/>
  <c r="BN56" i="1"/>
  <c r="BN59" i="1"/>
  <c r="BN35" i="1"/>
  <c r="BN42" i="1"/>
  <c r="BN60" i="1"/>
  <c r="BN61" i="1"/>
  <c r="BN64" i="1"/>
  <c r="BN65" i="1"/>
  <c r="BN66" i="1"/>
  <c r="BN69" i="1"/>
  <c r="BN70" i="1"/>
  <c r="BN71" i="1"/>
  <c r="BN79" i="1"/>
  <c r="BM17" i="1"/>
  <c r="BM54" i="1"/>
  <c r="BM25" i="1"/>
  <c r="BM55" i="1"/>
  <c r="BM56" i="1"/>
  <c r="BM59" i="1"/>
  <c r="BM35" i="1"/>
  <c r="BM42" i="1"/>
  <c r="BM60" i="1"/>
  <c r="BM61" i="1"/>
  <c r="BM64" i="1"/>
  <c r="BM65" i="1"/>
  <c r="BM66" i="1"/>
  <c r="BM69" i="1"/>
  <c r="BM70" i="1"/>
  <c r="BM71" i="1"/>
  <c r="BM79" i="1"/>
  <c r="BL17" i="1"/>
  <c r="BL54" i="1"/>
  <c r="BL25" i="1"/>
  <c r="BL55" i="1"/>
  <c r="BL56" i="1"/>
  <c r="BL59" i="1"/>
  <c r="BL35" i="1"/>
  <c r="BL42" i="1"/>
  <c r="BL60" i="1"/>
  <c r="BL61" i="1"/>
  <c r="BL64" i="1"/>
  <c r="BL65" i="1"/>
  <c r="BL66" i="1"/>
  <c r="BL69" i="1"/>
  <c r="BL70" i="1"/>
  <c r="BL71" i="1"/>
  <c r="BL79" i="1"/>
  <c r="BK17" i="1"/>
  <c r="BK54" i="1"/>
  <c r="BK25" i="1"/>
  <c r="BK55" i="1"/>
  <c r="BK56" i="1"/>
  <c r="BK59" i="1"/>
  <c r="BK35" i="1"/>
  <c r="BK42" i="1"/>
  <c r="BK60" i="1"/>
  <c r="BK61" i="1"/>
  <c r="BK64" i="1"/>
  <c r="BK65" i="1"/>
  <c r="BK66" i="1"/>
  <c r="BK69" i="1"/>
  <c r="BK70" i="1"/>
  <c r="BK71" i="1"/>
  <c r="BK79" i="1"/>
  <c r="BJ17" i="1"/>
  <c r="BJ54" i="1"/>
  <c r="BJ25" i="1"/>
  <c r="BJ55" i="1"/>
  <c r="BJ56" i="1"/>
  <c r="BJ59" i="1"/>
  <c r="BJ35" i="1"/>
  <c r="BJ42" i="1"/>
  <c r="BJ60" i="1"/>
  <c r="BJ61" i="1"/>
  <c r="BJ64" i="1"/>
  <c r="BJ65" i="1"/>
  <c r="BJ66" i="1"/>
  <c r="BJ69" i="1"/>
  <c r="BJ70" i="1"/>
  <c r="BJ71" i="1"/>
  <c r="BJ79" i="1"/>
  <c r="BI17" i="1"/>
  <c r="BI54" i="1"/>
  <c r="BI25" i="1"/>
  <c r="BI55" i="1"/>
  <c r="BI56" i="1"/>
  <c r="BI59" i="1"/>
  <c r="BI35" i="1"/>
  <c r="BI42" i="1"/>
  <c r="BI60" i="1"/>
  <c r="BI61" i="1"/>
  <c r="BI64" i="1"/>
  <c r="BI65" i="1"/>
  <c r="BI66" i="1"/>
  <c r="BI69" i="1"/>
  <c r="BI70" i="1"/>
  <c r="BI71" i="1"/>
  <c r="BI79" i="1"/>
  <c r="BH17" i="1"/>
  <c r="BH54" i="1"/>
  <c r="BH25" i="1"/>
  <c r="BH55" i="1"/>
  <c r="BH56" i="1"/>
  <c r="BH59" i="1"/>
  <c r="BH35" i="1"/>
  <c r="BH42" i="1"/>
  <c r="BH60" i="1"/>
  <c r="BH61" i="1"/>
  <c r="BH64" i="1"/>
  <c r="BH65" i="1"/>
  <c r="BH66" i="1"/>
  <c r="BH69" i="1"/>
  <c r="BH70" i="1"/>
  <c r="BH71" i="1"/>
  <c r="BH79" i="1"/>
  <c r="BG17" i="1"/>
  <c r="BG54" i="1"/>
  <c r="BG25" i="1"/>
  <c r="BG55" i="1"/>
  <c r="BG56" i="1"/>
  <c r="BG59" i="1"/>
  <c r="BG35" i="1"/>
  <c r="BG42" i="1"/>
  <c r="BG60" i="1"/>
  <c r="BG61" i="1"/>
  <c r="BG64" i="1"/>
  <c r="BG65" i="1"/>
  <c r="BG66" i="1"/>
  <c r="BG69" i="1"/>
  <c r="BG70" i="1"/>
  <c r="BG71" i="1"/>
  <c r="BG79" i="1"/>
  <c r="BF17" i="1"/>
  <c r="BF54" i="1"/>
  <c r="BF25" i="1"/>
  <c r="BF55" i="1"/>
  <c r="BF56" i="1"/>
  <c r="BF59" i="1"/>
  <c r="BF35" i="1"/>
  <c r="BF42" i="1"/>
  <c r="BF60" i="1"/>
  <c r="BF61" i="1"/>
  <c r="BF64" i="1"/>
  <c r="BF65" i="1"/>
  <c r="BF66" i="1"/>
  <c r="BF69" i="1"/>
  <c r="BF70" i="1"/>
  <c r="BF71" i="1"/>
  <c r="BF79" i="1"/>
  <c r="BE17" i="1"/>
  <c r="BE54" i="1"/>
  <c r="BE25" i="1"/>
  <c r="BE55" i="1"/>
  <c r="BE56" i="1"/>
  <c r="BE59" i="1"/>
  <c r="BE35" i="1"/>
  <c r="BE42" i="1"/>
  <c r="BE60" i="1"/>
  <c r="BE61" i="1"/>
  <c r="BE64" i="1"/>
  <c r="BE65" i="1"/>
  <c r="BE66" i="1"/>
  <c r="BE69" i="1"/>
  <c r="BE70" i="1"/>
  <c r="BE71" i="1"/>
  <c r="BE79" i="1"/>
  <c r="BD17" i="1"/>
  <c r="BD54" i="1"/>
  <c r="BD25" i="1"/>
  <c r="BD55" i="1"/>
  <c r="BD56" i="1"/>
  <c r="BD59" i="1"/>
  <c r="BD35" i="1"/>
  <c r="BD42" i="1"/>
  <c r="BD60" i="1"/>
  <c r="BD61" i="1"/>
  <c r="BD64" i="1"/>
  <c r="BD65" i="1"/>
  <c r="BD66" i="1"/>
  <c r="BD69" i="1"/>
  <c r="BD70" i="1"/>
  <c r="BD71" i="1"/>
  <c r="BD79" i="1"/>
  <c r="BC17" i="1"/>
  <c r="BC54" i="1"/>
  <c r="BC25" i="1"/>
  <c r="BC55" i="1"/>
  <c r="BC56" i="1"/>
  <c r="BC59" i="1"/>
  <c r="BC35" i="1"/>
  <c r="BC42" i="1"/>
  <c r="BC60" i="1"/>
  <c r="BC61" i="1"/>
  <c r="BC64" i="1"/>
  <c r="BC65" i="1"/>
  <c r="BC66" i="1"/>
  <c r="BC69" i="1"/>
  <c r="BC70" i="1"/>
  <c r="BC71" i="1"/>
  <c r="BC79" i="1"/>
  <c r="BB17" i="1"/>
  <c r="BB54" i="1"/>
  <c r="BB25" i="1"/>
  <c r="BB55" i="1"/>
  <c r="BB56" i="1"/>
  <c r="BB59" i="1"/>
  <c r="BB35" i="1"/>
  <c r="BB42" i="1"/>
  <c r="BB60" i="1"/>
  <c r="BB61" i="1"/>
  <c r="BB64" i="1"/>
  <c r="BB65" i="1"/>
  <c r="BB66" i="1"/>
  <c r="BB69" i="1"/>
  <c r="BB70" i="1"/>
  <c r="BB71" i="1"/>
  <c r="BB79" i="1"/>
  <c r="BA17" i="1"/>
  <c r="BA54" i="1"/>
  <c r="BA25" i="1"/>
  <c r="BA55" i="1"/>
  <c r="BA56" i="1"/>
  <c r="BA59" i="1"/>
  <c r="BA35" i="1"/>
  <c r="BA42" i="1"/>
  <c r="BA60" i="1"/>
  <c r="BA61" i="1"/>
  <c r="BA64" i="1"/>
  <c r="BA65" i="1"/>
  <c r="BA66" i="1"/>
  <c r="BA69" i="1"/>
  <c r="BA70" i="1"/>
  <c r="BA71" i="1"/>
  <c r="BA79" i="1"/>
  <c r="AZ17" i="1"/>
  <c r="AZ54" i="1"/>
  <c r="AZ25" i="1"/>
  <c r="AZ55" i="1"/>
  <c r="AZ56" i="1"/>
  <c r="AZ59" i="1"/>
  <c r="AZ35" i="1"/>
  <c r="AZ42" i="1"/>
  <c r="AZ60" i="1"/>
  <c r="AZ61" i="1"/>
  <c r="AZ64" i="1"/>
  <c r="AZ65" i="1"/>
  <c r="AZ66" i="1"/>
  <c r="AZ69" i="1"/>
  <c r="AZ70" i="1"/>
  <c r="AZ71" i="1"/>
  <c r="AZ79" i="1"/>
  <c r="AY17" i="1"/>
  <c r="AY54" i="1"/>
  <c r="AY25" i="1"/>
  <c r="AY55" i="1"/>
  <c r="AY56" i="1"/>
  <c r="AY59" i="1"/>
  <c r="AY35" i="1"/>
  <c r="AY42" i="1"/>
  <c r="AY60" i="1"/>
  <c r="AY61" i="1"/>
  <c r="AY64" i="1"/>
  <c r="AY65" i="1"/>
  <c r="AY66" i="1"/>
  <c r="AY69" i="1"/>
  <c r="AY70" i="1"/>
  <c r="AY71" i="1"/>
  <c r="AY79" i="1"/>
  <c r="AX17" i="1"/>
  <c r="AX54" i="1"/>
  <c r="AX25" i="1"/>
  <c r="AX55" i="1"/>
  <c r="AX56" i="1"/>
  <c r="AX59" i="1"/>
  <c r="AX35" i="1"/>
  <c r="AX42" i="1"/>
  <c r="AX60" i="1"/>
  <c r="AX61" i="1"/>
  <c r="AX64" i="1"/>
  <c r="AX65" i="1"/>
  <c r="AX66" i="1"/>
  <c r="AX69" i="1"/>
  <c r="AX70" i="1"/>
  <c r="AX71" i="1"/>
  <c r="AX79" i="1"/>
  <c r="AW17" i="1"/>
  <c r="AW54" i="1"/>
  <c r="AW25" i="1"/>
  <c r="AW55" i="1"/>
  <c r="AW56" i="1"/>
  <c r="AW59" i="1"/>
  <c r="AW35" i="1"/>
  <c r="AW42" i="1"/>
  <c r="AW60" i="1"/>
  <c r="AW61" i="1"/>
  <c r="AW64" i="1"/>
  <c r="AW65" i="1"/>
  <c r="AW66" i="1"/>
  <c r="AW69" i="1"/>
  <c r="AW70" i="1"/>
  <c r="AW71" i="1"/>
  <c r="AW79" i="1"/>
  <c r="AV17" i="1"/>
  <c r="AV54" i="1"/>
  <c r="AV25" i="1"/>
  <c r="AV55" i="1"/>
  <c r="AV56" i="1"/>
  <c r="AV59" i="1"/>
  <c r="AV35" i="1"/>
  <c r="AV42" i="1"/>
  <c r="AV60" i="1"/>
  <c r="AV61" i="1"/>
  <c r="AV64" i="1"/>
  <c r="AV65" i="1"/>
  <c r="AV66" i="1"/>
  <c r="AV69" i="1"/>
  <c r="AV70" i="1"/>
  <c r="AV71" i="1"/>
  <c r="AV79" i="1"/>
  <c r="AU17" i="1"/>
  <c r="AU54" i="1"/>
  <c r="AU25" i="1"/>
  <c r="AU55" i="1"/>
  <c r="AU56" i="1"/>
  <c r="AU59" i="1"/>
  <c r="AU35" i="1"/>
  <c r="AU42" i="1"/>
  <c r="AU60" i="1"/>
  <c r="AU61" i="1"/>
  <c r="AU64" i="1"/>
  <c r="AU65" i="1"/>
  <c r="AU66" i="1"/>
  <c r="AU69" i="1"/>
  <c r="AU70" i="1"/>
  <c r="AU71" i="1"/>
  <c r="AU79" i="1"/>
  <c r="AT17" i="1"/>
  <c r="AT54" i="1"/>
  <c r="AT25" i="1"/>
  <c r="AT55" i="1"/>
  <c r="AT56" i="1"/>
  <c r="AT59" i="1"/>
  <c r="AT35" i="1"/>
  <c r="AT42" i="1"/>
  <c r="AT60" i="1"/>
  <c r="AT61" i="1"/>
  <c r="AT64" i="1"/>
  <c r="AT65" i="1"/>
  <c r="AT66" i="1"/>
  <c r="AT69" i="1"/>
  <c r="AT70" i="1"/>
  <c r="AT71" i="1"/>
  <c r="AT79" i="1"/>
  <c r="CY77" i="1"/>
  <c r="CX77" i="1"/>
  <c r="CW77" i="1"/>
  <c r="CV77" i="1"/>
  <c r="CU77" i="1"/>
  <c r="CT77" i="1"/>
  <c r="CS77" i="1"/>
  <c r="CR77" i="1"/>
  <c r="CQ77" i="1"/>
  <c r="CP77" i="1"/>
  <c r="CO77" i="1"/>
  <c r="CN77" i="1"/>
  <c r="CM77" i="1"/>
  <c r="CL77" i="1"/>
  <c r="CK77" i="1"/>
  <c r="CJ77" i="1"/>
  <c r="CI77" i="1"/>
  <c r="CH77" i="1"/>
  <c r="CG77" i="1"/>
  <c r="CF77" i="1"/>
  <c r="CE77" i="1"/>
  <c r="CD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CY76" i="1"/>
  <c r="CX76" i="1"/>
  <c r="CW76" i="1"/>
  <c r="CV76" i="1"/>
  <c r="CU76" i="1"/>
  <c r="CT76" i="1"/>
  <c r="CS76" i="1"/>
  <c r="CR76" i="1"/>
  <c r="CQ76" i="1"/>
  <c r="CP76" i="1"/>
  <c r="CO76" i="1"/>
  <c r="CN76" i="1"/>
  <c r="CM76" i="1"/>
  <c r="CL76" i="1"/>
  <c r="CK76" i="1"/>
  <c r="CJ76" i="1"/>
  <c r="CI76" i="1"/>
  <c r="CH76" i="1"/>
  <c r="CG76" i="1"/>
  <c r="CF76" i="1"/>
  <c r="CE76" i="1"/>
  <c r="CD76" i="1"/>
  <c r="CC76" i="1"/>
  <c r="CB76" i="1"/>
  <c r="CA76" i="1"/>
  <c r="BZ76" i="1"/>
  <c r="BY76" i="1"/>
  <c r="BX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AW76" i="1"/>
  <c r="AV76" i="1"/>
  <c r="AU76" i="1"/>
  <c r="AT76" i="1"/>
  <c r="CY75" i="1"/>
  <c r="CX75" i="1"/>
  <c r="CW75" i="1"/>
  <c r="CV75" i="1"/>
  <c r="CU75" i="1"/>
  <c r="CT75" i="1"/>
  <c r="CS75" i="1"/>
  <c r="CR75" i="1"/>
  <c r="CQ75" i="1"/>
  <c r="CP75" i="1"/>
  <c r="CO75" i="1"/>
  <c r="CN75" i="1"/>
  <c r="CM75" i="1"/>
  <c r="CL75" i="1"/>
  <c r="CK75" i="1"/>
  <c r="CJ75" i="1"/>
  <c r="CI75" i="1"/>
  <c r="CH75" i="1"/>
  <c r="CG75" i="1"/>
  <c r="CF75" i="1"/>
  <c r="CE75" i="1"/>
  <c r="CD75" i="1"/>
  <c r="CC75" i="1"/>
  <c r="CB75" i="1"/>
  <c r="CA75" i="1"/>
  <c r="BZ75" i="1"/>
  <c r="BY75" i="1"/>
  <c r="BX75" i="1"/>
  <c r="BW75" i="1"/>
  <c r="BV75" i="1"/>
  <c r="BU75" i="1"/>
  <c r="BT75" i="1"/>
  <c r="BS75" i="1"/>
  <c r="BR75" i="1"/>
  <c r="BQ75" i="1"/>
  <c r="BP75" i="1"/>
  <c r="BO75" i="1"/>
  <c r="BN75" i="1"/>
  <c r="BM75" i="1"/>
  <c r="BL75" i="1"/>
  <c r="BK75" i="1"/>
  <c r="BJ75" i="1"/>
  <c r="BI75" i="1"/>
  <c r="BH75" i="1"/>
  <c r="BG75" i="1"/>
  <c r="BF75" i="1"/>
  <c r="BE75" i="1"/>
  <c r="BD75" i="1"/>
  <c r="BC75" i="1"/>
  <c r="BB75" i="1"/>
  <c r="BA75" i="1"/>
  <c r="AZ75" i="1"/>
  <c r="AY75" i="1"/>
  <c r="AX75" i="1"/>
  <c r="AW75" i="1"/>
  <c r="AV75" i="1"/>
  <c r="AU75" i="1"/>
  <c r="AT75" i="1"/>
  <c r="CY74" i="1"/>
  <c r="CX74" i="1"/>
  <c r="CW74" i="1"/>
  <c r="CV74" i="1"/>
  <c r="CU74" i="1"/>
  <c r="CT74" i="1"/>
  <c r="CS74" i="1"/>
  <c r="CR74" i="1"/>
  <c r="CQ74" i="1"/>
  <c r="CP74" i="1"/>
  <c r="CO74" i="1"/>
  <c r="CN74" i="1"/>
  <c r="CM74" i="1"/>
  <c r="CL74" i="1"/>
  <c r="CK74" i="1"/>
  <c r="CJ74" i="1"/>
  <c r="CI74" i="1"/>
  <c r="CH74" i="1"/>
  <c r="CG74" i="1"/>
  <c r="CF74" i="1"/>
  <c r="CE74" i="1"/>
  <c r="CD74" i="1"/>
  <c r="CC74" i="1"/>
  <c r="CB74" i="1"/>
  <c r="CA74" i="1"/>
  <c r="BZ74" i="1"/>
  <c r="BY74" i="1"/>
  <c r="BX74" i="1"/>
  <c r="BW74" i="1"/>
  <c r="BV74" i="1"/>
  <c r="BU74" i="1"/>
  <c r="BT74" i="1"/>
  <c r="BS74" i="1"/>
  <c r="BR74" i="1"/>
  <c r="BQ74" i="1"/>
  <c r="BP74" i="1"/>
  <c r="BO74" i="1"/>
  <c r="BN74" i="1"/>
  <c r="BM74" i="1"/>
  <c r="BL74" i="1"/>
  <c r="BK74" i="1"/>
  <c r="BJ74" i="1"/>
  <c r="BI74" i="1"/>
  <c r="BH74" i="1"/>
  <c r="BG74" i="1"/>
  <c r="BF74" i="1"/>
  <c r="BE74" i="1"/>
  <c r="BD74" i="1"/>
  <c r="BC74" i="1"/>
  <c r="BB74" i="1"/>
  <c r="BA74" i="1"/>
  <c r="AZ74" i="1"/>
  <c r="AY74" i="1"/>
  <c r="AX74" i="1"/>
  <c r="AW74" i="1"/>
  <c r="AV74" i="1"/>
  <c r="AU74" i="1"/>
  <c r="AT74" i="1"/>
  <c r="CY73" i="1"/>
  <c r="CX73" i="1"/>
  <c r="CW73" i="1"/>
  <c r="CV73" i="1"/>
  <c r="CU73" i="1"/>
  <c r="CT73" i="1"/>
  <c r="CS73" i="1"/>
  <c r="CR73" i="1"/>
  <c r="CQ73" i="1"/>
  <c r="CP73" i="1"/>
  <c r="CO73" i="1"/>
  <c r="CN73" i="1"/>
  <c r="CM73" i="1"/>
  <c r="CL73" i="1"/>
  <c r="CK73" i="1"/>
  <c r="CJ73" i="1"/>
  <c r="CI73" i="1"/>
  <c r="CH73" i="1"/>
  <c r="CG73" i="1"/>
  <c r="CF73" i="1"/>
  <c r="CE73" i="1"/>
  <c r="CD73" i="1"/>
  <c r="CC73" i="1"/>
  <c r="CB73" i="1"/>
  <c r="CA73" i="1"/>
  <c r="BZ73" i="1"/>
  <c r="BY73" i="1"/>
  <c r="BX73" i="1"/>
  <c r="BW73" i="1"/>
  <c r="BV73" i="1"/>
  <c r="BU73" i="1"/>
  <c r="BT73" i="1"/>
  <c r="BS73" i="1"/>
  <c r="BR73" i="1"/>
  <c r="BQ73" i="1"/>
  <c r="BP73" i="1"/>
  <c r="BO73" i="1"/>
  <c r="BN73" i="1"/>
  <c r="BM73" i="1"/>
  <c r="BL73" i="1"/>
  <c r="BK73" i="1"/>
  <c r="BJ73" i="1"/>
  <c r="BI73" i="1"/>
  <c r="BH73" i="1"/>
  <c r="BG73" i="1"/>
  <c r="BF73" i="1"/>
  <c r="BE73" i="1"/>
  <c r="BD73" i="1"/>
  <c r="BC73" i="1"/>
  <c r="BB73" i="1"/>
  <c r="BA73" i="1"/>
  <c r="AZ73" i="1"/>
  <c r="AY73" i="1"/>
  <c r="AX73" i="1"/>
  <c r="AW73" i="1"/>
  <c r="AV73" i="1"/>
  <c r="AU73" i="1"/>
  <c r="AT73" i="1"/>
  <c r="CY68" i="1"/>
  <c r="CX68" i="1"/>
  <c r="CW68" i="1"/>
  <c r="CV68" i="1"/>
  <c r="CU68" i="1"/>
  <c r="CT68" i="1"/>
  <c r="CS68" i="1"/>
  <c r="CR68" i="1"/>
  <c r="CQ68" i="1"/>
  <c r="CP68" i="1"/>
  <c r="CO68" i="1"/>
  <c r="CN68" i="1"/>
  <c r="CM68" i="1"/>
  <c r="CL68" i="1"/>
  <c r="CK68" i="1"/>
  <c r="CJ68" i="1"/>
  <c r="CI68" i="1"/>
  <c r="CH68" i="1"/>
  <c r="CG68" i="1"/>
  <c r="CF68" i="1"/>
  <c r="CE68" i="1"/>
  <c r="CD68" i="1"/>
  <c r="CC68" i="1"/>
  <c r="CB68" i="1"/>
  <c r="CA68" i="1"/>
  <c r="BZ68" i="1"/>
  <c r="BY68" i="1"/>
  <c r="BX68" i="1"/>
  <c r="BW68" i="1"/>
  <c r="BV68" i="1"/>
  <c r="BU68" i="1"/>
  <c r="BT68" i="1"/>
  <c r="BS68" i="1"/>
  <c r="BR68" i="1"/>
  <c r="BQ68" i="1"/>
  <c r="BP68" i="1"/>
  <c r="BO68" i="1"/>
  <c r="BN68" i="1"/>
  <c r="BM68" i="1"/>
  <c r="BL68" i="1"/>
  <c r="BK68" i="1"/>
  <c r="BJ68" i="1"/>
  <c r="BI68" i="1"/>
  <c r="BH68" i="1"/>
  <c r="BG68" i="1"/>
  <c r="BF68" i="1"/>
  <c r="BE68" i="1"/>
  <c r="BD68" i="1"/>
  <c r="BC68" i="1"/>
  <c r="BB68" i="1"/>
  <c r="BA68" i="1"/>
  <c r="AZ68" i="1"/>
  <c r="AY68" i="1"/>
  <c r="AX68" i="1"/>
  <c r="AW68" i="1"/>
  <c r="AV68" i="1"/>
  <c r="AU68" i="1"/>
  <c r="AT68" i="1"/>
  <c r="CY63" i="1"/>
  <c r="CX63" i="1"/>
  <c r="CW63" i="1"/>
  <c r="CV63" i="1"/>
  <c r="CU63" i="1"/>
  <c r="CT63" i="1"/>
  <c r="CS63" i="1"/>
  <c r="CR63" i="1"/>
  <c r="CQ63" i="1"/>
  <c r="CP63" i="1"/>
  <c r="CO63" i="1"/>
  <c r="CN63" i="1"/>
  <c r="CM63" i="1"/>
  <c r="CL63" i="1"/>
  <c r="CK63" i="1"/>
  <c r="CJ63" i="1"/>
  <c r="CI63" i="1"/>
  <c r="CH63" i="1"/>
  <c r="CG63" i="1"/>
  <c r="CF63" i="1"/>
  <c r="CE63" i="1"/>
  <c r="CD63" i="1"/>
  <c r="CC63" i="1"/>
  <c r="CB63" i="1"/>
  <c r="CA63" i="1"/>
  <c r="BZ63" i="1"/>
  <c r="BY63" i="1"/>
  <c r="BX63" i="1"/>
  <c r="BW63" i="1"/>
  <c r="BV63" i="1"/>
  <c r="BU63" i="1"/>
  <c r="BT63" i="1"/>
  <c r="BS63" i="1"/>
  <c r="BR63" i="1"/>
  <c r="BQ63" i="1"/>
  <c r="BP63" i="1"/>
  <c r="BO63" i="1"/>
  <c r="BN63" i="1"/>
  <c r="BM63" i="1"/>
  <c r="BL63" i="1"/>
  <c r="BK63" i="1"/>
  <c r="BJ63" i="1"/>
  <c r="BI63" i="1"/>
  <c r="BH63" i="1"/>
  <c r="BG63" i="1"/>
  <c r="BF63" i="1"/>
  <c r="BE63" i="1"/>
  <c r="BD63" i="1"/>
  <c r="BC63" i="1"/>
  <c r="BB63" i="1"/>
  <c r="BA63" i="1"/>
  <c r="AZ63" i="1"/>
  <c r="AY63" i="1"/>
  <c r="AX63" i="1"/>
  <c r="AW63" i="1"/>
  <c r="AV63" i="1"/>
  <c r="AU63" i="1"/>
  <c r="AT63" i="1"/>
  <c r="CY58" i="1"/>
  <c r="CX58" i="1"/>
  <c r="CW58" i="1"/>
  <c r="CV58" i="1"/>
  <c r="CU58" i="1"/>
  <c r="CT58" i="1"/>
  <c r="CS58" i="1"/>
  <c r="CR58" i="1"/>
  <c r="CQ58" i="1"/>
  <c r="CP58" i="1"/>
  <c r="CO58" i="1"/>
  <c r="CN58" i="1"/>
  <c r="CM58" i="1"/>
  <c r="CL58" i="1"/>
  <c r="CK58" i="1"/>
  <c r="CJ58" i="1"/>
  <c r="CI58" i="1"/>
  <c r="CH58" i="1"/>
  <c r="CG58" i="1"/>
  <c r="CF58" i="1"/>
  <c r="CE58" i="1"/>
  <c r="CD58" i="1"/>
  <c r="CC58" i="1"/>
  <c r="CB58"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BA58" i="1"/>
  <c r="AZ58" i="1"/>
  <c r="AY58" i="1"/>
  <c r="AX58" i="1"/>
  <c r="AW58" i="1"/>
  <c r="AV58" i="1"/>
  <c r="AU58" i="1"/>
  <c r="AT58" i="1"/>
  <c r="CY53" i="1"/>
  <c r="CX53" i="1"/>
  <c r="CW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17" i="1"/>
  <c r="AS54" i="1"/>
  <c r="AS25" i="1"/>
  <c r="AS55" i="1"/>
  <c r="AS56" i="1"/>
  <c r="AS59" i="1"/>
  <c r="AS35" i="1"/>
  <c r="AS42" i="1"/>
  <c r="AS60" i="1"/>
  <c r="AS61" i="1"/>
  <c r="AS64" i="1"/>
  <c r="AS65" i="1"/>
  <c r="AS66" i="1"/>
  <c r="AS69" i="1"/>
  <c r="AS70" i="1"/>
  <c r="AS71" i="1"/>
  <c r="AS79" i="1"/>
  <c r="AR17" i="1"/>
  <c r="AR54" i="1"/>
  <c r="AR25" i="1"/>
  <c r="AR55" i="1"/>
  <c r="AR56" i="1"/>
  <c r="AR59" i="1"/>
  <c r="AR35" i="1"/>
  <c r="AR42" i="1"/>
  <c r="AR60" i="1"/>
  <c r="AR61" i="1"/>
  <c r="AR64" i="1"/>
  <c r="AR65" i="1"/>
  <c r="AR66" i="1"/>
  <c r="AR69" i="1"/>
  <c r="AR70" i="1"/>
  <c r="AR71" i="1"/>
  <c r="AR79" i="1"/>
  <c r="AQ17" i="1"/>
  <c r="AQ54" i="1"/>
  <c r="AQ25" i="1"/>
  <c r="AQ55" i="1"/>
  <c r="AQ56" i="1"/>
  <c r="AQ59" i="1"/>
  <c r="AQ35" i="1"/>
  <c r="AQ42" i="1"/>
  <c r="AQ60" i="1"/>
  <c r="AQ61" i="1"/>
  <c r="AQ64" i="1"/>
  <c r="AQ65" i="1"/>
  <c r="AQ66" i="1"/>
  <c r="AQ69" i="1"/>
  <c r="AQ70" i="1"/>
  <c r="AQ71" i="1"/>
  <c r="AQ79" i="1"/>
  <c r="AP17" i="1"/>
  <c r="AP54" i="1"/>
  <c r="AP25" i="1"/>
  <c r="AP55" i="1"/>
  <c r="AP56" i="1"/>
  <c r="AP59" i="1"/>
  <c r="AP35" i="1"/>
  <c r="AP42" i="1"/>
  <c r="AP60" i="1"/>
  <c r="AP61" i="1"/>
  <c r="AP64" i="1"/>
  <c r="AP65" i="1"/>
  <c r="AP66" i="1"/>
  <c r="AP69" i="1"/>
  <c r="AP70" i="1"/>
  <c r="AP71" i="1"/>
  <c r="AP79" i="1"/>
  <c r="AO17" i="1"/>
  <c r="AO54" i="1"/>
  <c r="AO25" i="1"/>
  <c r="AO55" i="1"/>
  <c r="AO56" i="1"/>
  <c r="AO59" i="1"/>
  <c r="AO35" i="1"/>
  <c r="AO42" i="1"/>
  <c r="AO60" i="1"/>
  <c r="AO61" i="1"/>
  <c r="AO64" i="1"/>
  <c r="AO65" i="1"/>
  <c r="AO66" i="1"/>
  <c r="AO69" i="1"/>
  <c r="AO70" i="1"/>
  <c r="AO71" i="1"/>
  <c r="AO79" i="1"/>
  <c r="AN17" i="1"/>
  <c r="AN54" i="1"/>
  <c r="AN25" i="1"/>
  <c r="AN55" i="1"/>
  <c r="AN56" i="1"/>
  <c r="AN59" i="1"/>
  <c r="AN35" i="1"/>
  <c r="AN42" i="1"/>
  <c r="AN60" i="1"/>
  <c r="AN61" i="1"/>
  <c r="AN64" i="1"/>
  <c r="AN65" i="1"/>
  <c r="AN66" i="1"/>
  <c r="AN69" i="1"/>
  <c r="AN70" i="1"/>
  <c r="AN71" i="1"/>
  <c r="AN79" i="1"/>
  <c r="AM17" i="1"/>
  <c r="AM54" i="1"/>
  <c r="AM25" i="1"/>
  <c r="AM55" i="1"/>
  <c r="AM56" i="1"/>
  <c r="AM59" i="1"/>
  <c r="AM35" i="1"/>
  <c r="AM42" i="1"/>
  <c r="AM60" i="1"/>
  <c r="AM61" i="1"/>
  <c r="AM64" i="1"/>
  <c r="AM65" i="1"/>
  <c r="AM66" i="1"/>
  <c r="AM69" i="1"/>
  <c r="AM70" i="1"/>
  <c r="AM71" i="1"/>
  <c r="AM79" i="1"/>
  <c r="AL17" i="1"/>
  <c r="AL54" i="1"/>
  <c r="AL25" i="1"/>
  <c r="AL55" i="1"/>
  <c r="AL56" i="1"/>
  <c r="AL59" i="1"/>
  <c r="AL35" i="1"/>
  <c r="AL42" i="1"/>
  <c r="AL60" i="1"/>
  <c r="AL61" i="1"/>
  <c r="AL64" i="1"/>
  <c r="AL65" i="1"/>
  <c r="AL66" i="1"/>
  <c r="AL69" i="1"/>
  <c r="AL70" i="1"/>
  <c r="AL71" i="1"/>
  <c r="AL79" i="1"/>
  <c r="AK17" i="1"/>
  <c r="AK54" i="1"/>
  <c r="AK25" i="1"/>
  <c r="AK55" i="1"/>
  <c r="AK56" i="1"/>
  <c r="AK59" i="1"/>
  <c r="AK35" i="1"/>
  <c r="AK42" i="1"/>
  <c r="AK60" i="1"/>
  <c r="AK61" i="1"/>
  <c r="AK64" i="1"/>
  <c r="AK65" i="1"/>
  <c r="AK66" i="1"/>
  <c r="AK69" i="1"/>
  <c r="AK70" i="1"/>
  <c r="AK71" i="1"/>
  <c r="AK79" i="1"/>
  <c r="AJ17" i="1"/>
  <c r="AJ54" i="1"/>
  <c r="AJ25" i="1"/>
  <c r="AJ55" i="1"/>
  <c r="AJ56" i="1"/>
  <c r="AJ59" i="1"/>
  <c r="AJ35" i="1"/>
  <c r="AJ42" i="1"/>
  <c r="AJ60" i="1"/>
  <c r="AJ61" i="1"/>
  <c r="AJ64" i="1"/>
  <c r="AJ65" i="1"/>
  <c r="AJ66" i="1"/>
  <c r="AJ69" i="1"/>
  <c r="AJ70" i="1"/>
  <c r="AJ71" i="1"/>
  <c r="AJ79" i="1"/>
  <c r="AI17" i="1"/>
  <c r="AI54" i="1"/>
  <c r="AI25" i="1"/>
  <c r="AI55" i="1"/>
  <c r="AI56" i="1"/>
  <c r="AI59" i="1"/>
  <c r="AI35" i="1"/>
  <c r="AI42" i="1"/>
  <c r="AI60" i="1"/>
  <c r="AI61" i="1"/>
  <c r="AI64" i="1"/>
  <c r="AI65" i="1"/>
  <c r="AI66" i="1"/>
  <c r="AI69" i="1"/>
  <c r="AI70" i="1"/>
  <c r="AI71" i="1"/>
  <c r="AI79" i="1"/>
  <c r="AH17" i="1"/>
  <c r="AH54" i="1"/>
  <c r="AH25" i="1"/>
  <c r="AH55" i="1"/>
  <c r="AH56" i="1"/>
  <c r="AH59" i="1"/>
  <c r="AH35" i="1"/>
  <c r="AH42" i="1"/>
  <c r="AH60" i="1"/>
  <c r="AH61" i="1"/>
  <c r="AH64" i="1"/>
  <c r="AH65" i="1"/>
  <c r="AH66" i="1"/>
  <c r="AH69" i="1"/>
  <c r="AH70" i="1"/>
  <c r="AH71" i="1"/>
  <c r="AH79" i="1"/>
  <c r="AG17" i="1"/>
  <c r="AG54" i="1"/>
  <c r="AG25" i="1"/>
  <c r="AG55" i="1"/>
  <c r="AG56" i="1"/>
  <c r="AG59" i="1"/>
  <c r="AG35" i="1"/>
  <c r="AG42" i="1"/>
  <c r="AG60" i="1"/>
  <c r="AG61" i="1"/>
  <c r="AG64" i="1"/>
  <c r="AG65" i="1"/>
  <c r="AG66" i="1"/>
  <c r="AG69" i="1"/>
  <c r="AG70" i="1"/>
  <c r="AG71" i="1"/>
  <c r="AG79" i="1"/>
  <c r="AF17" i="1"/>
  <c r="AF54" i="1"/>
  <c r="AF25" i="1"/>
  <c r="AF55" i="1"/>
  <c r="AF56" i="1"/>
  <c r="AF59" i="1"/>
  <c r="AF35" i="1"/>
  <c r="AF42" i="1"/>
  <c r="AF60" i="1"/>
  <c r="AF61" i="1"/>
  <c r="AF64" i="1"/>
  <c r="AF65" i="1"/>
  <c r="AF66" i="1"/>
  <c r="AF69" i="1"/>
  <c r="AF70" i="1"/>
  <c r="AF71" i="1"/>
  <c r="AF79" i="1"/>
  <c r="AE17" i="1"/>
  <c r="AE54" i="1"/>
  <c r="AE25" i="1"/>
  <c r="AE55" i="1"/>
  <c r="AE56" i="1"/>
  <c r="AE59" i="1"/>
  <c r="AE35" i="1"/>
  <c r="AE42" i="1"/>
  <c r="AE60" i="1"/>
  <c r="AE61" i="1"/>
  <c r="AE64" i="1"/>
  <c r="AE65" i="1"/>
  <c r="AE66" i="1"/>
  <c r="AE69" i="1"/>
  <c r="AE70" i="1"/>
  <c r="AE71" i="1"/>
  <c r="AE79" i="1"/>
  <c r="AD17" i="1"/>
  <c r="AD54" i="1"/>
  <c r="AD25" i="1"/>
  <c r="AD55" i="1"/>
  <c r="AD56" i="1"/>
  <c r="AD59" i="1"/>
  <c r="AD35" i="1"/>
  <c r="AD42" i="1"/>
  <c r="AD60" i="1"/>
  <c r="AD61" i="1"/>
  <c r="AD64" i="1"/>
  <c r="AD65" i="1"/>
  <c r="AD66" i="1"/>
  <c r="AD69" i="1"/>
  <c r="AD70" i="1"/>
  <c r="AD71" i="1"/>
  <c r="AD79" i="1"/>
  <c r="AC17" i="1"/>
  <c r="AC54" i="1"/>
  <c r="AC25" i="1"/>
  <c r="AC55" i="1"/>
  <c r="AC56" i="1"/>
  <c r="AC59" i="1"/>
  <c r="AC35" i="1"/>
  <c r="AC42" i="1"/>
  <c r="AC60" i="1"/>
  <c r="AC61" i="1"/>
  <c r="AC64" i="1"/>
  <c r="AC65" i="1"/>
  <c r="AC66" i="1"/>
  <c r="AC69" i="1"/>
  <c r="AC70" i="1"/>
  <c r="AC71" i="1"/>
  <c r="AC79" i="1"/>
  <c r="AB17" i="1"/>
  <c r="AB54" i="1"/>
  <c r="AB25" i="1"/>
  <c r="AB55" i="1"/>
  <c r="AB56" i="1"/>
  <c r="AB59" i="1"/>
  <c r="AB35" i="1"/>
  <c r="AB42" i="1"/>
  <c r="AB60" i="1"/>
  <c r="AB61" i="1"/>
  <c r="AB64" i="1"/>
  <c r="AB65" i="1"/>
  <c r="AB66" i="1"/>
  <c r="AB69" i="1"/>
  <c r="AB70" i="1"/>
  <c r="AB71" i="1"/>
  <c r="AB79" i="1"/>
  <c r="AA17" i="1"/>
  <c r="AA54" i="1"/>
  <c r="AA25" i="1"/>
  <c r="AA55" i="1"/>
  <c r="AA56" i="1"/>
  <c r="AA59" i="1"/>
  <c r="AA35" i="1"/>
  <c r="AA42" i="1"/>
  <c r="AA60" i="1"/>
  <c r="AA61" i="1"/>
  <c r="AA64" i="1"/>
  <c r="AA65" i="1"/>
  <c r="AA66" i="1"/>
  <c r="AA69" i="1"/>
  <c r="AA70" i="1"/>
  <c r="AA71" i="1"/>
  <c r="AA79" i="1"/>
  <c r="Z17" i="1"/>
  <c r="Z54" i="1"/>
  <c r="Z25" i="1"/>
  <c r="Z55" i="1"/>
  <c r="Z56" i="1"/>
  <c r="Z59" i="1"/>
  <c r="Z35" i="1"/>
  <c r="Z42" i="1"/>
  <c r="Z60" i="1"/>
  <c r="Z61" i="1"/>
  <c r="Z64" i="1"/>
  <c r="Z65" i="1"/>
  <c r="Z66" i="1"/>
  <c r="Z69" i="1"/>
  <c r="Z70" i="1"/>
  <c r="Z71" i="1"/>
  <c r="Z79" i="1"/>
  <c r="Y17" i="1"/>
  <c r="Y54" i="1"/>
  <c r="Y25" i="1"/>
  <c r="Y55" i="1"/>
  <c r="Y56" i="1"/>
  <c r="Y59" i="1"/>
  <c r="Y35" i="1"/>
  <c r="Y42" i="1"/>
  <c r="Y60" i="1"/>
  <c r="Y61" i="1"/>
  <c r="Y64" i="1"/>
  <c r="Y65" i="1"/>
  <c r="Y66" i="1"/>
  <c r="Y69" i="1"/>
  <c r="Y70" i="1"/>
  <c r="Y71" i="1"/>
  <c r="Y79" i="1"/>
  <c r="X17" i="1"/>
  <c r="X54" i="1"/>
  <c r="X25" i="1"/>
  <c r="X55" i="1"/>
  <c r="X56" i="1"/>
  <c r="X59" i="1"/>
  <c r="X35" i="1"/>
  <c r="X42" i="1"/>
  <c r="X60" i="1"/>
  <c r="X61" i="1"/>
  <c r="X64" i="1"/>
  <c r="X65" i="1"/>
  <c r="X66" i="1"/>
  <c r="X69" i="1"/>
  <c r="X70" i="1"/>
  <c r="X71" i="1"/>
  <c r="X79" i="1"/>
  <c r="AS77" i="1"/>
  <c r="AR77" i="1"/>
  <c r="AQ77" i="1"/>
  <c r="AP77" i="1"/>
  <c r="AO77" i="1"/>
  <c r="AN77" i="1"/>
  <c r="AM77" i="1"/>
  <c r="AL77" i="1"/>
  <c r="AK77" i="1"/>
  <c r="AJ77" i="1"/>
  <c r="AI77" i="1"/>
  <c r="AH77" i="1"/>
  <c r="AG77" i="1"/>
  <c r="AF77" i="1"/>
  <c r="AE77" i="1"/>
  <c r="AD77" i="1"/>
  <c r="AC77" i="1"/>
  <c r="AB77" i="1"/>
  <c r="AA77" i="1"/>
  <c r="Z77" i="1"/>
  <c r="Y77" i="1"/>
  <c r="X77" i="1"/>
  <c r="AS76" i="1"/>
  <c r="AR76" i="1"/>
  <c r="AQ76" i="1"/>
  <c r="AP76" i="1"/>
  <c r="AO76" i="1"/>
  <c r="AN76" i="1"/>
  <c r="AM76" i="1"/>
  <c r="AL76" i="1"/>
  <c r="AK76" i="1"/>
  <c r="AJ76" i="1"/>
  <c r="AI76" i="1"/>
  <c r="AH76" i="1"/>
  <c r="AG76" i="1"/>
  <c r="AF76" i="1"/>
  <c r="AE76" i="1"/>
  <c r="AD76" i="1"/>
  <c r="AC76" i="1"/>
  <c r="AB76" i="1"/>
  <c r="AA76" i="1"/>
  <c r="Z76" i="1"/>
  <c r="Y76" i="1"/>
  <c r="X76" i="1"/>
  <c r="AS75" i="1"/>
  <c r="AR75" i="1"/>
  <c r="AQ75" i="1"/>
  <c r="AP75" i="1"/>
  <c r="AO75" i="1"/>
  <c r="AN75" i="1"/>
  <c r="AM75" i="1"/>
  <c r="AL75" i="1"/>
  <c r="AK75" i="1"/>
  <c r="AJ75" i="1"/>
  <c r="AI75" i="1"/>
  <c r="AH75" i="1"/>
  <c r="AG75" i="1"/>
  <c r="AF75" i="1"/>
  <c r="AE75" i="1"/>
  <c r="AD75" i="1"/>
  <c r="AC75" i="1"/>
  <c r="AB75" i="1"/>
  <c r="AA75" i="1"/>
  <c r="Z75" i="1"/>
  <c r="Y75" i="1"/>
  <c r="X75" i="1"/>
  <c r="AS74" i="1"/>
  <c r="AR74" i="1"/>
  <c r="AQ74" i="1"/>
  <c r="AP74" i="1"/>
  <c r="AO74" i="1"/>
  <c r="AN74" i="1"/>
  <c r="AM74" i="1"/>
  <c r="AL74" i="1"/>
  <c r="AK74" i="1"/>
  <c r="AJ74" i="1"/>
  <c r="AI74" i="1"/>
  <c r="AH74" i="1"/>
  <c r="AG74" i="1"/>
  <c r="AF74" i="1"/>
  <c r="AE74" i="1"/>
  <c r="AD74" i="1"/>
  <c r="AC74" i="1"/>
  <c r="AB74" i="1"/>
  <c r="AA74" i="1"/>
  <c r="Z74" i="1"/>
  <c r="Y74" i="1"/>
  <c r="X74" i="1"/>
  <c r="AS73" i="1"/>
  <c r="AR73" i="1"/>
  <c r="AQ73" i="1"/>
  <c r="AP73" i="1"/>
  <c r="AO73" i="1"/>
  <c r="AN73" i="1"/>
  <c r="AM73" i="1"/>
  <c r="AL73" i="1"/>
  <c r="AK73" i="1"/>
  <c r="AJ73" i="1"/>
  <c r="AI73" i="1"/>
  <c r="AH73" i="1"/>
  <c r="AG73" i="1"/>
  <c r="AF73" i="1"/>
  <c r="AE73" i="1"/>
  <c r="AD73" i="1"/>
  <c r="AC73" i="1"/>
  <c r="AB73" i="1"/>
  <c r="AA73" i="1"/>
  <c r="Z73" i="1"/>
  <c r="Y73" i="1"/>
  <c r="X73" i="1"/>
  <c r="AS68" i="1"/>
  <c r="AR68" i="1"/>
  <c r="AQ68" i="1"/>
  <c r="AP68" i="1"/>
  <c r="AO68" i="1"/>
  <c r="AN68" i="1"/>
  <c r="AM68" i="1"/>
  <c r="AL68" i="1"/>
  <c r="AK68" i="1"/>
  <c r="AJ68" i="1"/>
  <c r="AI68" i="1"/>
  <c r="AH68" i="1"/>
  <c r="AG68" i="1"/>
  <c r="AF68" i="1"/>
  <c r="AE68" i="1"/>
  <c r="AD68" i="1"/>
  <c r="AC68" i="1"/>
  <c r="AB68" i="1"/>
  <c r="AA68" i="1"/>
  <c r="Z68" i="1"/>
  <c r="Y68" i="1"/>
  <c r="X68" i="1"/>
  <c r="AS63" i="1"/>
  <c r="AR63" i="1"/>
  <c r="AQ63" i="1"/>
  <c r="AP63" i="1"/>
  <c r="AO63" i="1"/>
  <c r="AN63" i="1"/>
  <c r="AM63" i="1"/>
  <c r="AL63" i="1"/>
  <c r="AK63" i="1"/>
  <c r="AJ63" i="1"/>
  <c r="AI63" i="1"/>
  <c r="AH63" i="1"/>
  <c r="AG63" i="1"/>
  <c r="AF63" i="1"/>
  <c r="AE63" i="1"/>
  <c r="AD63" i="1"/>
  <c r="AC63" i="1"/>
  <c r="AB63" i="1"/>
  <c r="AA63" i="1"/>
  <c r="Z63" i="1"/>
  <c r="Y63" i="1"/>
  <c r="X63" i="1"/>
  <c r="AS58" i="1"/>
  <c r="AR58" i="1"/>
  <c r="AQ58" i="1"/>
  <c r="AP58" i="1"/>
  <c r="AO58" i="1"/>
  <c r="AN58" i="1"/>
  <c r="AM58" i="1"/>
  <c r="AL58" i="1"/>
  <c r="AK58" i="1"/>
  <c r="AJ58" i="1"/>
  <c r="AI58" i="1"/>
  <c r="AH58" i="1"/>
  <c r="AG58" i="1"/>
  <c r="AF58" i="1"/>
  <c r="AE58" i="1"/>
  <c r="AD58" i="1"/>
  <c r="AC58" i="1"/>
  <c r="AB58" i="1"/>
  <c r="AA58" i="1"/>
  <c r="Z58" i="1"/>
  <c r="Y58" i="1"/>
  <c r="X58" i="1"/>
  <c r="AS53" i="1"/>
  <c r="AR53" i="1"/>
  <c r="AQ53" i="1"/>
  <c r="AP53" i="1"/>
  <c r="AO53" i="1"/>
  <c r="AN53" i="1"/>
  <c r="AM53" i="1"/>
  <c r="AL53" i="1"/>
  <c r="AK53" i="1"/>
  <c r="AJ53" i="1"/>
  <c r="AI53" i="1"/>
  <c r="AH53" i="1"/>
  <c r="AG53" i="1"/>
  <c r="AF53" i="1"/>
  <c r="AE53" i="1"/>
  <c r="AD53" i="1"/>
  <c r="AC53" i="1"/>
  <c r="AB53" i="1"/>
  <c r="AA53" i="1"/>
  <c r="Z53" i="1"/>
  <c r="Y53" i="1"/>
  <c r="X53" i="1"/>
  <c r="J53" i="1"/>
  <c r="K53" i="1"/>
  <c r="L53" i="1"/>
  <c r="M53" i="1"/>
  <c r="N53" i="1"/>
  <c r="O53" i="1"/>
  <c r="P53" i="1"/>
  <c r="Q53" i="1"/>
  <c r="R53" i="1"/>
  <c r="S53" i="1"/>
  <c r="T53" i="1"/>
  <c r="U53" i="1"/>
  <c r="V53" i="1"/>
  <c r="W53" i="1"/>
  <c r="J17" i="1"/>
  <c r="J54" i="1"/>
  <c r="K17" i="1"/>
  <c r="K54" i="1"/>
  <c r="L17" i="1"/>
  <c r="L54" i="1"/>
  <c r="M17" i="1"/>
  <c r="M54" i="1"/>
  <c r="N17" i="1"/>
  <c r="N54" i="1"/>
  <c r="O17" i="1"/>
  <c r="O54" i="1"/>
  <c r="P17" i="1"/>
  <c r="P54" i="1"/>
  <c r="Q17" i="1"/>
  <c r="Q54" i="1"/>
  <c r="R17" i="1"/>
  <c r="R54" i="1"/>
  <c r="S17" i="1"/>
  <c r="S54" i="1"/>
  <c r="T17" i="1"/>
  <c r="T54" i="1"/>
  <c r="U17" i="1"/>
  <c r="U54" i="1"/>
  <c r="V17" i="1"/>
  <c r="V54" i="1"/>
  <c r="W17" i="1"/>
  <c r="W54" i="1"/>
  <c r="J25" i="1"/>
  <c r="J55" i="1"/>
  <c r="K25" i="1"/>
  <c r="K55" i="1"/>
  <c r="L25" i="1"/>
  <c r="L55" i="1"/>
  <c r="M25" i="1"/>
  <c r="M55" i="1"/>
  <c r="N25" i="1"/>
  <c r="N55" i="1"/>
  <c r="O25" i="1"/>
  <c r="O55" i="1"/>
  <c r="P25" i="1"/>
  <c r="P55" i="1"/>
  <c r="Q25" i="1"/>
  <c r="Q55" i="1"/>
  <c r="R25" i="1"/>
  <c r="R55" i="1"/>
  <c r="S25" i="1"/>
  <c r="S55" i="1"/>
  <c r="T25" i="1"/>
  <c r="T55" i="1"/>
  <c r="U25" i="1"/>
  <c r="U55" i="1"/>
  <c r="V25" i="1"/>
  <c r="V55" i="1"/>
  <c r="W25" i="1"/>
  <c r="W55" i="1"/>
  <c r="J56" i="1"/>
  <c r="K56" i="1"/>
  <c r="L56" i="1"/>
  <c r="M56" i="1"/>
  <c r="N56" i="1"/>
  <c r="O56" i="1"/>
  <c r="P56" i="1"/>
  <c r="Q56" i="1"/>
  <c r="R56" i="1"/>
  <c r="S56" i="1"/>
  <c r="T56" i="1"/>
  <c r="U56" i="1"/>
  <c r="V56" i="1"/>
  <c r="W56" i="1"/>
  <c r="J58" i="1"/>
  <c r="K58" i="1"/>
  <c r="L58" i="1"/>
  <c r="M58" i="1"/>
  <c r="N58" i="1"/>
  <c r="O58" i="1"/>
  <c r="P58" i="1"/>
  <c r="Q58" i="1"/>
  <c r="R58" i="1"/>
  <c r="S58" i="1"/>
  <c r="T58" i="1"/>
  <c r="U58" i="1"/>
  <c r="V58" i="1"/>
  <c r="W58" i="1"/>
  <c r="J59" i="1"/>
  <c r="K59" i="1"/>
  <c r="L59" i="1"/>
  <c r="M59" i="1"/>
  <c r="N59" i="1"/>
  <c r="O59" i="1"/>
  <c r="P59" i="1"/>
  <c r="Q59" i="1"/>
  <c r="R59" i="1"/>
  <c r="S59" i="1"/>
  <c r="T59" i="1"/>
  <c r="U59" i="1"/>
  <c r="V59" i="1"/>
  <c r="W59" i="1"/>
  <c r="J35" i="1"/>
  <c r="J42" i="1"/>
  <c r="J60" i="1"/>
  <c r="K35" i="1"/>
  <c r="K42" i="1"/>
  <c r="K60" i="1"/>
  <c r="L35" i="1"/>
  <c r="L42" i="1"/>
  <c r="L60" i="1"/>
  <c r="M35" i="1"/>
  <c r="M42" i="1"/>
  <c r="M60" i="1"/>
  <c r="N35" i="1"/>
  <c r="N42" i="1"/>
  <c r="N60" i="1"/>
  <c r="O35" i="1"/>
  <c r="O42" i="1"/>
  <c r="O60" i="1"/>
  <c r="P35" i="1"/>
  <c r="P42" i="1"/>
  <c r="P60" i="1"/>
  <c r="Q35" i="1"/>
  <c r="Q42" i="1"/>
  <c r="Q60" i="1"/>
  <c r="R35" i="1"/>
  <c r="R42" i="1"/>
  <c r="R60" i="1"/>
  <c r="S35" i="1"/>
  <c r="S42" i="1"/>
  <c r="S60" i="1"/>
  <c r="T35" i="1"/>
  <c r="T42" i="1"/>
  <c r="T60" i="1"/>
  <c r="U35" i="1"/>
  <c r="U42" i="1"/>
  <c r="U60" i="1"/>
  <c r="V35" i="1"/>
  <c r="V42" i="1"/>
  <c r="V60" i="1"/>
  <c r="W35" i="1"/>
  <c r="W42" i="1"/>
  <c r="W60" i="1"/>
  <c r="J61" i="1"/>
  <c r="K61" i="1"/>
  <c r="L61" i="1"/>
  <c r="M61" i="1"/>
  <c r="N61" i="1"/>
  <c r="O61" i="1"/>
  <c r="P61" i="1"/>
  <c r="Q61" i="1"/>
  <c r="R61" i="1"/>
  <c r="S61" i="1"/>
  <c r="T61" i="1"/>
  <c r="U61" i="1"/>
  <c r="V61" i="1"/>
  <c r="W61" i="1"/>
  <c r="J63" i="1"/>
  <c r="K63" i="1"/>
  <c r="L63" i="1"/>
  <c r="M63" i="1"/>
  <c r="N63" i="1"/>
  <c r="O63" i="1"/>
  <c r="P63" i="1"/>
  <c r="Q63" i="1"/>
  <c r="R63" i="1"/>
  <c r="S63" i="1"/>
  <c r="T63" i="1"/>
  <c r="U63" i="1"/>
  <c r="V63" i="1"/>
  <c r="W63" i="1"/>
  <c r="J64" i="1"/>
  <c r="K64" i="1"/>
  <c r="L64" i="1"/>
  <c r="M64" i="1"/>
  <c r="N64" i="1"/>
  <c r="O64" i="1"/>
  <c r="P64" i="1"/>
  <c r="Q64" i="1"/>
  <c r="R64" i="1"/>
  <c r="S64" i="1"/>
  <c r="T64" i="1"/>
  <c r="U64" i="1"/>
  <c r="V64" i="1"/>
  <c r="W64" i="1"/>
  <c r="J65" i="1"/>
  <c r="K65" i="1"/>
  <c r="L65" i="1"/>
  <c r="M65" i="1"/>
  <c r="N65" i="1"/>
  <c r="O65" i="1"/>
  <c r="P65" i="1"/>
  <c r="Q65" i="1"/>
  <c r="R65" i="1"/>
  <c r="S65" i="1"/>
  <c r="T65" i="1"/>
  <c r="U65" i="1"/>
  <c r="V65" i="1"/>
  <c r="W65" i="1"/>
  <c r="J66" i="1"/>
  <c r="K66" i="1"/>
  <c r="L66" i="1"/>
  <c r="M66" i="1"/>
  <c r="N66" i="1"/>
  <c r="O66" i="1"/>
  <c r="P66" i="1"/>
  <c r="Q66" i="1"/>
  <c r="R66" i="1"/>
  <c r="S66" i="1"/>
  <c r="T66" i="1"/>
  <c r="U66" i="1"/>
  <c r="V66" i="1"/>
  <c r="W66" i="1"/>
  <c r="J68" i="1"/>
  <c r="K68" i="1"/>
  <c r="L68" i="1"/>
  <c r="M68" i="1"/>
  <c r="N68" i="1"/>
  <c r="O68" i="1"/>
  <c r="P68" i="1"/>
  <c r="Q68" i="1"/>
  <c r="R68" i="1"/>
  <c r="S68" i="1"/>
  <c r="T68" i="1"/>
  <c r="U68" i="1"/>
  <c r="V68" i="1"/>
  <c r="W68" i="1"/>
  <c r="J69" i="1"/>
  <c r="K69" i="1"/>
  <c r="L69" i="1"/>
  <c r="M69" i="1"/>
  <c r="N69" i="1"/>
  <c r="O69" i="1"/>
  <c r="P69" i="1"/>
  <c r="Q69" i="1"/>
  <c r="R69" i="1"/>
  <c r="S69" i="1"/>
  <c r="T69" i="1"/>
  <c r="U69" i="1"/>
  <c r="V69" i="1"/>
  <c r="W69" i="1"/>
  <c r="J70" i="1"/>
  <c r="K70" i="1"/>
  <c r="L70" i="1"/>
  <c r="M70" i="1"/>
  <c r="N70" i="1"/>
  <c r="O70" i="1"/>
  <c r="P70" i="1"/>
  <c r="Q70" i="1"/>
  <c r="R70" i="1"/>
  <c r="S70" i="1"/>
  <c r="T70" i="1"/>
  <c r="U70" i="1"/>
  <c r="V70" i="1"/>
  <c r="W70" i="1"/>
  <c r="J71" i="1"/>
  <c r="K71" i="1"/>
  <c r="L71" i="1"/>
  <c r="M71" i="1"/>
  <c r="N71" i="1"/>
  <c r="O71" i="1"/>
  <c r="P71" i="1"/>
  <c r="Q71" i="1"/>
  <c r="R71" i="1"/>
  <c r="S71" i="1"/>
  <c r="T71" i="1"/>
  <c r="U71" i="1"/>
  <c r="V71" i="1"/>
  <c r="W71" i="1"/>
  <c r="J73" i="1"/>
  <c r="K73" i="1"/>
  <c r="L73" i="1"/>
  <c r="M73" i="1"/>
  <c r="N73" i="1"/>
  <c r="O73" i="1"/>
  <c r="P73" i="1"/>
  <c r="Q73" i="1"/>
  <c r="R73" i="1"/>
  <c r="S73" i="1"/>
  <c r="T73" i="1"/>
  <c r="U73" i="1"/>
  <c r="V73" i="1"/>
  <c r="W73" i="1"/>
  <c r="J74" i="1"/>
  <c r="K74" i="1"/>
  <c r="L74" i="1"/>
  <c r="M74" i="1"/>
  <c r="N74" i="1"/>
  <c r="O74" i="1"/>
  <c r="P74" i="1"/>
  <c r="Q74" i="1"/>
  <c r="R74" i="1"/>
  <c r="S74" i="1"/>
  <c r="T74" i="1"/>
  <c r="U74" i="1"/>
  <c r="V74" i="1"/>
  <c r="W74" i="1"/>
  <c r="J75" i="1"/>
  <c r="K75" i="1"/>
  <c r="L75" i="1"/>
  <c r="M75" i="1"/>
  <c r="N75" i="1"/>
  <c r="O75" i="1"/>
  <c r="P75" i="1"/>
  <c r="Q75" i="1"/>
  <c r="R75" i="1"/>
  <c r="S75" i="1"/>
  <c r="T75" i="1"/>
  <c r="U75" i="1"/>
  <c r="V75" i="1"/>
  <c r="W75" i="1"/>
  <c r="J76" i="1"/>
  <c r="K76" i="1"/>
  <c r="L76" i="1"/>
  <c r="M76" i="1"/>
  <c r="N76" i="1"/>
  <c r="O76" i="1"/>
  <c r="P76" i="1"/>
  <c r="Q76" i="1"/>
  <c r="R76" i="1"/>
  <c r="S76" i="1"/>
  <c r="T76" i="1"/>
  <c r="U76" i="1"/>
  <c r="V76" i="1"/>
  <c r="W76" i="1"/>
  <c r="J77" i="1"/>
  <c r="K77" i="1"/>
  <c r="L77" i="1"/>
  <c r="M77" i="1"/>
  <c r="N77" i="1"/>
  <c r="O77" i="1"/>
  <c r="P77" i="1"/>
  <c r="Q77" i="1"/>
  <c r="R77" i="1"/>
  <c r="S77" i="1"/>
  <c r="T77" i="1"/>
  <c r="U77" i="1"/>
  <c r="V77" i="1"/>
  <c r="W77" i="1"/>
  <c r="J79" i="1"/>
  <c r="K79" i="1"/>
  <c r="L79" i="1"/>
  <c r="M79" i="1"/>
  <c r="N79" i="1"/>
  <c r="O79" i="1"/>
  <c r="P79" i="1"/>
  <c r="Q79" i="1"/>
  <c r="R79" i="1"/>
  <c r="S79" i="1"/>
  <c r="T79" i="1"/>
  <c r="U79" i="1"/>
  <c r="V79" i="1"/>
  <c r="W79" i="1"/>
  <c r="H17" i="1"/>
  <c r="H54" i="1"/>
  <c r="H25" i="1"/>
  <c r="H55" i="1"/>
  <c r="H56" i="1"/>
  <c r="H59" i="1"/>
  <c r="H35" i="1"/>
  <c r="H42" i="1"/>
  <c r="H60" i="1"/>
  <c r="H61" i="1"/>
  <c r="H64" i="1"/>
  <c r="H65" i="1"/>
  <c r="H66" i="1"/>
  <c r="H69" i="1"/>
  <c r="H70" i="1"/>
  <c r="H71" i="1"/>
  <c r="H79" i="1"/>
  <c r="I17" i="1"/>
  <c r="I54" i="1"/>
  <c r="I25" i="1"/>
  <c r="I55" i="1"/>
  <c r="I56" i="1"/>
  <c r="I59" i="1"/>
  <c r="I35" i="1"/>
  <c r="I42" i="1"/>
  <c r="I60" i="1"/>
  <c r="I61" i="1"/>
  <c r="I64" i="1"/>
  <c r="I65" i="1"/>
  <c r="I66" i="1"/>
  <c r="I69" i="1"/>
  <c r="I70" i="1"/>
  <c r="I71" i="1"/>
  <c r="I79" i="1"/>
  <c r="E51" i="1"/>
  <c r="E70" i="1"/>
  <c r="D51" i="1"/>
  <c r="D50" i="1"/>
  <c r="CY49" i="1"/>
  <c r="CX49" i="1"/>
  <c r="CW49" i="1"/>
  <c r="CV49" i="1"/>
  <c r="CU49" i="1"/>
  <c r="CT49" i="1"/>
  <c r="CS49" i="1"/>
  <c r="CR49" i="1"/>
  <c r="CQ49" i="1"/>
  <c r="CP49" i="1"/>
  <c r="CO49" i="1"/>
  <c r="CN49" i="1"/>
  <c r="CM49" i="1"/>
  <c r="CL49" i="1"/>
  <c r="CK49" i="1"/>
  <c r="CJ49" i="1"/>
  <c r="CI49" i="1"/>
  <c r="CH49" i="1"/>
  <c r="CG49" i="1"/>
  <c r="CF49" i="1"/>
  <c r="CE49" i="1"/>
  <c r="CD49" i="1"/>
  <c r="CC49" i="1"/>
  <c r="CB49"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H53" i="1"/>
  <c r="I53" i="1"/>
  <c r="E42" i="1"/>
  <c r="E35" i="1"/>
  <c r="E60" i="1"/>
  <c r="E14" i="1"/>
  <c r="E15" i="1"/>
  <c r="E16" i="1"/>
  <c r="E17" i="1"/>
  <c r="E54" i="1"/>
  <c r="E25" i="1"/>
  <c r="E55" i="1"/>
  <c r="E56" i="1"/>
  <c r="E59" i="1"/>
  <c r="E61" i="1"/>
  <c r="E64" i="1"/>
  <c r="E47" i="1"/>
  <c r="E65" i="1"/>
  <c r="E66" i="1"/>
  <c r="E69" i="1"/>
  <c r="E71" i="1"/>
  <c r="N6" i="10"/>
  <c r="K6" i="10"/>
  <c r="H6" i="10"/>
  <c r="E6" i="10"/>
  <c r="B6" i="10"/>
  <c r="D71" i="1"/>
  <c r="D70" i="1"/>
  <c r="D69" i="1"/>
  <c r="I68" i="1"/>
  <c r="H68" i="1"/>
  <c r="D47" i="1"/>
  <c r="D46" i="1"/>
  <c r="D45" i="1"/>
  <c r="CY44" i="1"/>
  <c r="CX44" i="1"/>
  <c r="CW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D66" i="1"/>
  <c r="D65" i="1"/>
  <c r="D64" i="1"/>
  <c r="I63" i="1"/>
  <c r="H63" i="1"/>
  <c r="D61" i="1"/>
  <c r="D60" i="1"/>
  <c r="D59" i="1"/>
  <c r="I58" i="1"/>
  <c r="H58" i="1"/>
  <c r="D56" i="1"/>
  <c r="D55" i="1"/>
  <c r="D54" i="1"/>
  <c r="D16" i="1"/>
  <c r="A2" i="31"/>
  <c r="B14" i="10"/>
  <c r="B15" i="10"/>
  <c r="B16" i="10"/>
  <c r="B18" i="10"/>
  <c r="B17" i="10"/>
  <c r="E18" i="10"/>
  <c r="E17" i="10"/>
  <c r="E16" i="10"/>
  <c r="N5" i="10"/>
  <c r="K5" i="10"/>
  <c r="H5" i="10"/>
  <c r="E5" i="10"/>
  <c r="B5" i="10"/>
  <c r="B3" i="10"/>
  <c r="E14" i="10"/>
  <c r="A14" i="10"/>
  <c r="E15" i="10"/>
  <c r="E10" i="1"/>
  <c r="E7"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CY37" i="1"/>
  <c r="CX37" i="1"/>
  <c r="CW37" i="1"/>
  <c r="CV37" i="1"/>
  <c r="CU37" i="1"/>
  <c r="CT37" i="1"/>
  <c r="CS37" i="1"/>
  <c r="CR37" i="1"/>
  <c r="CQ37" i="1"/>
  <c r="CP37" i="1"/>
  <c r="CO37" i="1"/>
  <c r="CN37"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CY19" i="1"/>
  <c r="CX19" i="1"/>
  <c r="CW19" i="1"/>
  <c r="CV19" i="1"/>
  <c r="CU19" i="1"/>
  <c r="CT19" i="1"/>
  <c r="CS19" i="1"/>
  <c r="CR19" i="1"/>
  <c r="CQ19" i="1"/>
  <c r="CP19" i="1"/>
  <c r="CO19" i="1"/>
  <c r="CN19" i="1"/>
  <c r="CM19" i="1"/>
  <c r="CL19" i="1"/>
  <c r="CK19" i="1"/>
  <c r="CJ19" i="1"/>
  <c r="CI19" i="1"/>
  <c r="CH19" i="1"/>
  <c r="CG19" i="1"/>
  <c r="CF19" i="1"/>
  <c r="CE19" i="1"/>
  <c r="CD19" i="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CY27" i="1"/>
  <c r="CX27" i="1"/>
  <c r="CW27" i="1"/>
  <c r="CV27" i="1"/>
  <c r="CU27" i="1"/>
  <c r="CT27" i="1"/>
  <c r="CS27" i="1"/>
  <c r="CR27" i="1"/>
  <c r="CQ27" i="1"/>
  <c r="CP27" i="1"/>
  <c r="CO27" i="1"/>
  <c r="CN27"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H76" i="1"/>
  <c r="I76" i="1"/>
  <c r="H75" i="1"/>
  <c r="I75" i="1"/>
  <c r="H77" i="1"/>
  <c r="I77" i="1"/>
  <c r="H74" i="1"/>
  <c r="I74" i="1"/>
  <c r="H13" i="1"/>
  <c r="I13" i="1"/>
  <c r="J13" i="1"/>
  <c r="K13" i="1"/>
  <c r="L13" i="1"/>
  <c r="M13" i="1"/>
  <c r="N13" i="1"/>
  <c r="O13" i="1"/>
  <c r="P13" i="1"/>
  <c r="Q13" i="1"/>
  <c r="R13" i="1"/>
  <c r="S13" i="1"/>
  <c r="J27" i="1"/>
  <c r="K27" i="1"/>
  <c r="L27" i="1"/>
  <c r="M27" i="1"/>
  <c r="N27" i="1"/>
  <c r="O27" i="1"/>
  <c r="P27" i="1"/>
  <c r="Q27" i="1"/>
  <c r="R27" i="1"/>
  <c r="S27" i="1"/>
  <c r="T27" i="1"/>
  <c r="J19" i="1"/>
  <c r="K19" i="1"/>
  <c r="L19" i="1"/>
  <c r="M19" i="1"/>
  <c r="N19" i="1"/>
  <c r="O19" i="1"/>
  <c r="P19" i="1"/>
  <c r="Q19" i="1"/>
  <c r="R19" i="1"/>
  <c r="S19" i="1"/>
  <c r="T19" i="1"/>
  <c r="J37" i="1"/>
  <c r="K37" i="1"/>
  <c r="L37" i="1"/>
  <c r="M37" i="1"/>
  <c r="N37" i="1"/>
  <c r="O37" i="1"/>
  <c r="P37" i="1"/>
  <c r="Q37" i="1"/>
  <c r="R37" i="1"/>
  <c r="S37" i="1"/>
  <c r="T37" i="1"/>
  <c r="T13" i="1"/>
  <c r="G74" i="1"/>
  <c r="C3" i="31"/>
  <c r="G75" i="1"/>
  <c r="B4" i="31"/>
  <c r="A4" i="31"/>
  <c r="A3" i="31"/>
  <c r="D74" i="1"/>
  <c r="D15" i="1"/>
  <c r="D14" i="1"/>
  <c r="I37" i="1"/>
  <c r="H37" i="1"/>
  <c r="D17" i="1"/>
  <c r="D42" i="1"/>
  <c r="D39" i="1"/>
  <c r="D38" i="1"/>
  <c r="D25" i="1"/>
  <c r="I73" i="1"/>
  <c r="H73" i="1"/>
  <c r="D35" i="1"/>
  <c r="I27" i="1"/>
  <c r="H27" i="1"/>
  <c r="D79" i="1"/>
  <c r="D77" i="1"/>
  <c r="D75" i="1"/>
  <c r="D76" i="1"/>
  <c r="D24" i="1"/>
  <c r="D21" i="1"/>
  <c r="D20" i="1"/>
  <c r="D34" i="1"/>
  <c r="D33" i="1"/>
  <c r="D32" i="1"/>
  <c r="D31" i="1"/>
  <c r="D29" i="1"/>
  <c r="D28" i="1"/>
  <c r="D11" i="1"/>
  <c r="D8" i="1"/>
  <c r="E2" i="24"/>
  <c r="E3" i="24"/>
  <c r="E4" i="24"/>
  <c r="E5" i="24"/>
  <c r="E6" i="2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 i="24"/>
  <c r="I19" i="1"/>
  <c r="H19" i="1"/>
  <c r="N3" i="10"/>
  <c r="K3" i="10"/>
  <c r="M8" i="10"/>
  <c r="J8" i="10"/>
  <c r="I15" i="10"/>
  <c r="I16" i="10"/>
  <c r="I17" i="10"/>
  <c r="I18" i="10"/>
  <c r="E3" i="10"/>
  <c r="A15" i="10"/>
  <c r="H3" i="10"/>
  <c r="A16" i="10"/>
  <c r="F15" i="10"/>
  <c r="F16" i="10"/>
  <c r="A17" i="10"/>
  <c r="F17" i="10"/>
  <c r="A18" i="10"/>
  <c r="F18" i="10"/>
  <c r="J17" i="10"/>
  <c r="J18" i="10"/>
  <c r="J16" i="10"/>
  <c r="J15" i="10"/>
  <c r="I14" i="10"/>
  <c r="J14" i="10"/>
  <c r="F14" i="10"/>
  <c r="G8" i="10"/>
  <c r="D8" i="10"/>
  <c r="A8" i="10"/>
</calcChain>
</file>

<file path=xl/sharedStrings.xml><?xml version="1.0" encoding="utf-8"?>
<sst xmlns="http://schemas.openxmlformats.org/spreadsheetml/2006/main" count="582" uniqueCount="489">
  <si>
    <t>#</t>
  </si>
  <si>
    <t>Particulars</t>
  </si>
  <si>
    <t>Rent paid for land</t>
  </si>
  <si>
    <t>Depreciation of buidling(s)</t>
  </si>
  <si>
    <t>Depreciation of plant and machinery</t>
  </si>
  <si>
    <t>Insurance cost</t>
  </si>
  <si>
    <t>Raw material costs</t>
  </si>
  <si>
    <t xml:space="preserve">Staff training </t>
  </si>
  <si>
    <t>Revenues</t>
  </si>
  <si>
    <t>Change</t>
  </si>
  <si>
    <t>Assumption</t>
  </si>
  <si>
    <t>Pos</t>
  </si>
  <si>
    <t>Neg</t>
  </si>
  <si>
    <t>Sorted by increasing values</t>
  </si>
  <si>
    <t>Safety equipment (Gloves, overalls, boots, respirators, helmets)</t>
  </si>
  <si>
    <t>Fixed costs</t>
  </si>
  <si>
    <t>Raw materials</t>
  </si>
  <si>
    <t>Average</t>
  </si>
  <si>
    <t>Start Period</t>
  </si>
  <si>
    <t>Unit</t>
  </si>
  <si>
    <t>Select start month and year</t>
  </si>
  <si>
    <t>Sales price of honeycomb briquettes</t>
  </si>
  <si>
    <t>Salaries to permanent staff (General Mgr., Sales Mgr., Plant Mgr., etc.)</t>
  </si>
  <si>
    <t>Sales price of other type of briquettes</t>
  </si>
  <si>
    <t>Amount of honeycomb briquettes produced</t>
  </si>
  <si>
    <t>Actual amount of honeycomb briquettes sold</t>
  </si>
  <si>
    <t>Amount of other types of briquettes produced</t>
  </si>
  <si>
    <t>Actual amount of other types of briquettes sold</t>
  </si>
  <si>
    <t>Limitations</t>
  </si>
  <si>
    <t>Disclaimer</t>
  </si>
  <si>
    <t>Background</t>
  </si>
  <si>
    <t>Resource Recovery and Safe Reuse</t>
  </si>
  <si>
    <t>Resource Recovery and Safe Reuse Project Phase III (RRR-III) in Uganda</t>
  </si>
  <si>
    <t>About the tool</t>
  </si>
  <si>
    <t>General Notes</t>
  </si>
  <si>
    <t>Instructions</t>
  </si>
  <si>
    <t>Overview</t>
  </si>
  <si>
    <t>Currencies</t>
  </si>
  <si>
    <t>AED</t>
  </si>
  <si>
    <t>AFN</t>
  </si>
  <si>
    <t>Afghani</t>
  </si>
  <si>
    <t>ALL</t>
  </si>
  <si>
    <t>Lek</t>
  </si>
  <si>
    <t>AMD</t>
  </si>
  <si>
    <t>Armenian Dram</t>
  </si>
  <si>
    <t>ANG</t>
  </si>
  <si>
    <t>Netherlands Antillian Guilder</t>
  </si>
  <si>
    <t>AOA</t>
  </si>
  <si>
    <t>Kwanza</t>
  </si>
  <si>
    <t>ARS</t>
  </si>
  <si>
    <t>Argentine Peso</t>
  </si>
  <si>
    <t>AUD</t>
  </si>
  <si>
    <t>Australian Dollar</t>
  </si>
  <si>
    <t>AWG</t>
  </si>
  <si>
    <t>Aruban Guilder</t>
  </si>
  <si>
    <t>AZN</t>
  </si>
  <si>
    <t>Azerbaijanian Manat</t>
  </si>
  <si>
    <t>BAM</t>
  </si>
  <si>
    <t>Convertible Marks</t>
  </si>
  <si>
    <t>BBD</t>
  </si>
  <si>
    <t>Barbados Dollar</t>
  </si>
  <si>
    <t>BDT</t>
  </si>
  <si>
    <t>Bangladeshi Taka</t>
  </si>
  <si>
    <t>BGN</t>
  </si>
  <si>
    <t>Bulgarian Lev</t>
  </si>
  <si>
    <t>BHD</t>
  </si>
  <si>
    <t>Bahraini Dinar</t>
  </si>
  <si>
    <t>BIF</t>
  </si>
  <si>
    <t>Burundian Franc</t>
  </si>
  <si>
    <t>BMD</t>
  </si>
  <si>
    <t>BND</t>
  </si>
  <si>
    <t>Brunei Dollar</t>
  </si>
  <si>
    <t>BOB</t>
  </si>
  <si>
    <t>Boliviano</t>
  </si>
  <si>
    <t>BRL</t>
  </si>
  <si>
    <t>Brazilian Real</t>
  </si>
  <si>
    <t>BSD</t>
  </si>
  <si>
    <t>Bahamian Dollar</t>
  </si>
  <si>
    <t>BTN</t>
  </si>
  <si>
    <t>Ngultrum</t>
  </si>
  <si>
    <t>BWP</t>
  </si>
  <si>
    <t>Pula</t>
  </si>
  <si>
    <t>BYR</t>
  </si>
  <si>
    <t>Belarussian Ruble</t>
  </si>
  <si>
    <t>BZD</t>
  </si>
  <si>
    <t>Belize Dollar</t>
  </si>
  <si>
    <t>CAD</t>
  </si>
  <si>
    <t>Canadian Dollar</t>
  </si>
  <si>
    <t>CDF</t>
  </si>
  <si>
    <t>Franc Congolais</t>
  </si>
  <si>
    <t>CHF</t>
  </si>
  <si>
    <t>Swiss Franc</t>
  </si>
  <si>
    <t>CLP</t>
  </si>
  <si>
    <t>Chilean Peso</t>
  </si>
  <si>
    <t>CNY</t>
  </si>
  <si>
    <t>Yuan Renminbi</t>
  </si>
  <si>
    <t>COP</t>
  </si>
  <si>
    <t>Colombian Peso</t>
  </si>
  <si>
    <t>COU</t>
  </si>
  <si>
    <t>Unidad de Valor Real</t>
  </si>
  <si>
    <t>CRC</t>
  </si>
  <si>
    <t>Costa Rican Colon</t>
  </si>
  <si>
    <t>CUP</t>
  </si>
  <si>
    <t>Cuban Peso</t>
  </si>
  <si>
    <t>CVE</t>
  </si>
  <si>
    <t>Cape Verde Escudo</t>
  </si>
  <si>
    <t>CYP</t>
  </si>
  <si>
    <t>Cyprus Pound</t>
  </si>
  <si>
    <t>CZK</t>
  </si>
  <si>
    <t>Czech Koruna</t>
  </si>
  <si>
    <t>DJF</t>
  </si>
  <si>
    <t>Djibouti Franc</t>
  </si>
  <si>
    <t>DKK</t>
  </si>
  <si>
    <t>Danish Krone</t>
  </si>
  <si>
    <t>DOP</t>
  </si>
  <si>
    <t>Dominican Peso</t>
  </si>
  <si>
    <t>DZD</t>
  </si>
  <si>
    <t>Algerian Dinar</t>
  </si>
  <si>
    <t>EEK</t>
  </si>
  <si>
    <t>Kroon</t>
  </si>
  <si>
    <t>EGP</t>
  </si>
  <si>
    <t>Egyptian Pound</t>
  </si>
  <si>
    <t>ERN</t>
  </si>
  <si>
    <t>Nakfa</t>
  </si>
  <si>
    <t>ETB</t>
  </si>
  <si>
    <t>Ethiopian Birr</t>
  </si>
  <si>
    <t>EUR</t>
  </si>
  <si>
    <t>Euro</t>
  </si>
  <si>
    <t>FJD</t>
  </si>
  <si>
    <t>Fiji Dollar</t>
  </si>
  <si>
    <t>FKP</t>
  </si>
  <si>
    <t>Falkland Islands Pound</t>
  </si>
  <si>
    <t>GBP</t>
  </si>
  <si>
    <t>Pound Sterling</t>
  </si>
  <si>
    <t>GEL</t>
  </si>
  <si>
    <t>Lari</t>
  </si>
  <si>
    <t>GHS</t>
  </si>
  <si>
    <t>Cedi</t>
  </si>
  <si>
    <t>GIP</t>
  </si>
  <si>
    <t>Gibraltar Pound</t>
  </si>
  <si>
    <t>GMD</t>
  </si>
  <si>
    <t>Dalasi</t>
  </si>
  <si>
    <t>GNF</t>
  </si>
  <si>
    <t>Guinea Franc</t>
  </si>
  <si>
    <t>GTQ</t>
  </si>
  <si>
    <t>Quetzal</t>
  </si>
  <si>
    <t>GYD</t>
  </si>
  <si>
    <t>Guyana Dollar</t>
  </si>
  <si>
    <t>HKD</t>
  </si>
  <si>
    <t>Hong Kong Dollar</t>
  </si>
  <si>
    <t>HNL</t>
  </si>
  <si>
    <t>Lempira</t>
  </si>
  <si>
    <t>HRK</t>
  </si>
  <si>
    <t>Croatian Kuna</t>
  </si>
  <si>
    <t>HTG</t>
  </si>
  <si>
    <t>Haiti Gourde</t>
  </si>
  <si>
    <t>HUF</t>
  </si>
  <si>
    <t>Forint</t>
  </si>
  <si>
    <t>IDR</t>
  </si>
  <si>
    <t>Rupiah</t>
  </si>
  <si>
    <t>ILS</t>
  </si>
  <si>
    <t>New Israeli Shekel</t>
  </si>
  <si>
    <t>INR</t>
  </si>
  <si>
    <t>Indian Rupee</t>
  </si>
  <si>
    <t>IQD</t>
  </si>
  <si>
    <t>Iraqi Dinar</t>
  </si>
  <si>
    <t>IRR</t>
  </si>
  <si>
    <t>Iranian Rial</t>
  </si>
  <si>
    <t>ISK</t>
  </si>
  <si>
    <t>Iceland Krona</t>
  </si>
  <si>
    <t>JMD</t>
  </si>
  <si>
    <t>Jamaican Dollar</t>
  </si>
  <si>
    <t>JOD</t>
  </si>
  <si>
    <t>Jordanian Dinar</t>
  </si>
  <si>
    <t>JPY</t>
  </si>
  <si>
    <t>KES</t>
  </si>
  <si>
    <t>Kenyan Shilling</t>
  </si>
  <si>
    <t>KGS</t>
  </si>
  <si>
    <t>Som</t>
  </si>
  <si>
    <t>KHR</t>
  </si>
  <si>
    <t>Riel</t>
  </si>
  <si>
    <t>KMF</t>
  </si>
  <si>
    <t>Comoro Franc</t>
  </si>
  <si>
    <t>KPW</t>
  </si>
  <si>
    <t>North Korean Won</t>
  </si>
  <si>
    <t>KRW</t>
  </si>
  <si>
    <t>South Korean Won</t>
  </si>
  <si>
    <t>KWD</t>
  </si>
  <si>
    <t>Kuwaiti Dinar</t>
  </si>
  <si>
    <t>KYD</t>
  </si>
  <si>
    <t>Cayman Islands Dollar</t>
  </si>
  <si>
    <t>KZT</t>
  </si>
  <si>
    <t>Tenge</t>
  </si>
  <si>
    <t>LAK</t>
  </si>
  <si>
    <t>Kip</t>
  </si>
  <si>
    <t>LBP</t>
  </si>
  <si>
    <t>Lebanese Pound</t>
  </si>
  <si>
    <t>LKR</t>
  </si>
  <si>
    <t>Sri Lanka Rupee</t>
  </si>
  <si>
    <t>LRD</t>
  </si>
  <si>
    <t>Liberian Dollar</t>
  </si>
  <si>
    <t>LSL</t>
  </si>
  <si>
    <t>Loti</t>
  </si>
  <si>
    <t>LTL</t>
  </si>
  <si>
    <t>Lithuanian Litas</t>
  </si>
  <si>
    <t>LVL</t>
  </si>
  <si>
    <t>Latvian Lats</t>
  </si>
  <si>
    <t>LYD</t>
  </si>
  <si>
    <t>Libyan Dinar</t>
  </si>
  <si>
    <t>MAD</t>
  </si>
  <si>
    <t>Moroccan Dirham</t>
  </si>
  <si>
    <t>MDL</t>
  </si>
  <si>
    <t>Moldovan Leu</t>
  </si>
  <si>
    <t>MGA</t>
  </si>
  <si>
    <t>Malagasy Ariary</t>
  </si>
  <si>
    <t>MKD</t>
  </si>
  <si>
    <t>Denar</t>
  </si>
  <si>
    <t>MMK</t>
  </si>
  <si>
    <t>Kyat</t>
  </si>
  <si>
    <t>MNT</t>
  </si>
  <si>
    <t>Tugrik</t>
  </si>
  <si>
    <t>MOP</t>
  </si>
  <si>
    <t>Pataca</t>
  </si>
  <si>
    <t>MRO</t>
  </si>
  <si>
    <t>Ouguiya</t>
  </si>
  <si>
    <t>MTL</t>
  </si>
  <si>
    <t>Maltese Lira</t>
  </si>
  <si>
    <t>MUR</t>
  </si>
  <si>
    <t>Mauritius Rupee</t>
  </si>
  <si>
    <t>MVR</t>
  </si>
  <si>
    <t>Rufiyaa</t>
  </si>
  <si>
    <t>MWK</t>
  </si>
  <si>
    <t>Kwacha</t>
  </si>
  <si>
    <t>MXN</t>
  </si>
  <si>
    <t>Mexican Peso</t>
  </si>
  <si>
    <t>MYR</t>
  </si>
  <si>
    <t>Malaysian Ringgit</t>
  </si>
  <si>
    <t>MZN</t>
  </si>
  <si>
    <t>Metical</t>
  </si>
  <si>
    <t>NAD</t>
  </si>
  <si>
    <t>Namibian Dollar</t>
  </si>
  <si>
    <t>NGN</t>
  </si>
  <si>
    <t>Naira</t>
  </si>
  <si>
    <t>NIO</t>
  </si>
  <si>
    <t>Cordoba Oro</t>
  </si>
  <si>
    <t>NOK</t>
  </si>
  <si>
    <t>Norwegian Krone</t>
  </si>
  <si>
    <t>NPR</t>
  </si>
  <si>
    <t>Nepalese Rupee</t>
  </si>
  <si>
    <t>NZD</t>
  </si>
  <si>
    <t>New Zealand Dollar</t>
  </si>
  <si>
    <t>OMR</t>
  </si>
  <si>
    <t>Rial Omani</t>
  </si>
  <si>
    <t>PAB</t>
  </si>
  <si>
    <t>Balboa</t>
  </si>
  <si>
    <t>PEN</t>
  </si>
  <si>
    <t>Nuevo Sol</t>
  </si>
  <si>
    <t>PGK</t>
  </si>
  <si>
    <t>Kina</t>
  </si>
  <si>
    <t>PHP</t>
  </si>
  <si>
    <t>Philippine Peso</t>
  </si>
  <si>
    <t>PKR</t>
  </si>
  <si>
    <t>Pakistan Rupee</t>
  </si>
  <si>
    <t>PLN</t>
  </si>
  <si>
    <t>Zloty</t>
  </si>
  <si>
    <t>PYG</t>
  </si>
  <si>
    <t>Guarani</t>
  </si>
  <si>
    <t>QAR</t>
  </si>
  <si>
    <t>Qatari Rial</t>
  </si>
  <si>
    <t>RON</t>
  </si>
  <si>
    <t>Romanian New Leu</t>
  </si>
  <si>
    <t>RSD</t>
  </si>
  <si>
    <t>Serbian Dinar</t>
  </si>
  <si>
    <t>RUB</t>
  </si>
  <si>
    <t>Russian Ruble</t>
  </si>
  <si>
    <t>RWF</t>
  </si>
  <si>
    <t>Rwanda Franc</t>
  </si>
  <si>
    <t>SAR</t>
  </si>
  <si>
    <t>Saudi Riyal</t>
  </si>
  <si>
    <t>SBD</t>
  </si>
  <si>
    <t>Solomon Islands Dollar</t>
  </si>
  <si>
    <t>SCR</t>
  </si>
  <si>
    <t>Seychelles Rupee</t>
  </si>
  <si>
    <t>SDG</t>
  </si>
  <si>
    <t>Sudanese Pound</t>
  </si>
  <si>
    <t>SEK</t>
  </si>
  <si>
    <t>Swedish Krona</t>
  </si>
  <si>
    <t>SGD</t>
  </si>
  <si>
    <t>Singapore Dollar</t>
  </si>
  <si>
    <t>SHP</t>
  </si>
  <si>
    <t>Saint Helena Pound</t>
  </si>
  <si>
    <t>SKK</t>
  </si>
  <si>
    <t>Slovak Koruna</t>
  </si>
  <si>
    <t>SLL</t>
  </si>
  <si>
    <t>Leone</t>
  </si>
  <si>
    <t>SOS</t>
  </si>
  <si>
    <t>Somali Shilling</t>
  </si>
  <si>
    <t>SRD</t>
  </si>
  <si>
    <t>Surinam Dollar</t>
  </si>
  <si>
    <t>STD</t>
  </si>
  <si>
    <t>Dobra</t>
  </si>
  <si>
    <t>SYP</t>
  </si>
  <si>
    <t>Syrian Pound</t>
  </si>
  <si>
    <t>SZL</t>
  </si>
  <si>
    <t>Lilangeni</t>
  </si>
  <si>
    <t>THB</t>
  </si>
  <si>
    <t>Baht</t>
  </si>
  <si>
    <t>TJS</t>
  </si>
  <si>
    <t>Somoni</t>
  </si>
  <si>
    <t>TMM</t>
  </si>
  <si>
    <t>Manat</t>
  </si>
  <si>
    <t>TND</t>
  </si>
  <si>
    <t>Tunisian Dinar</t>
  </si>
  <si>
    <t>TOP</t>
  </si>
  <si>
    <t>Pa'anga</t>
  </si>
  <si>
    <t>TRY</t>
  </si>
  <si>
    <t>New Turkish Lira</t>
  </si>
  <si>
    <t>TTD</t>
  </si>
  <si>
    <t>Trinidad and Tobago Dollar</t>
  </si>
  <si>
    <t>TWD</t>
  </si>
  <si>
    <t>New Taiwan Dollar</t>
  </si>
  <si>
    <t>TZS</t>
  </si>
  <si>
    <t>Tanzanian Shilling</t>
  </si>
  <si>
    <t>UAH</t>
  </si>
  <si>
    <t>Hryvnia</t>
  </si>
  <si>
    <t>UGX</t>
  </si>
  <si>
    <t>Uganda Shilling</t>
  </si>
  <si>
    <t>USD</t>
  </si>
  <si>
    <t>US Dollar</t>
  </si>
  <si>
    <t>UYU</t>
  </si>
  <si>
    <t>Peso Uruguayo</t>
  </si>
  <si>
    <t>UZS</t>
  </si>
  <si>
    <t>Uzbekistan Som</t>
  </si>
  <si>
    <t>VEB</t>
  </si>
  <si>
    <t>Venezuelan bolívar</t>
  </si>
  <si>
    <t>VND</t>
  </si>
  <si>
    <t>Vietnamese đồng</t>
  </si>
  <si>
    <t>VUV</t>
  </si>
  <si>
    <t>Vatu</t>
  </si>
  <si>
    <t>WST</t>
  </si>
  <si>
    <t>Samoan Tala</t>
  </si>
  <si>
    <t>XAF</t>
  </si>
  <si>
    <t>CFA Franc BEAC</t>
  </si>
  <si>
    <t>XCD</t>
  </si>
  <si>
    <t>East Caribbean Dollar</t>
  </si>
  <si>
    <t>XOF</t>
  </si>
  <si>
    <t>CFA Franc BCEAO</t>
  </si>
  <si>
    <t>XPF</t>
  </si>
  <si>
    <t>CFP Franc</t>
  </si>
  <si>
    <t>YER</t>
  </si>
  <si>
    <t>Yemeni Rial</t>
  </si>
  <si>
    <t>ZAR</t>
  </si>
  <si>
    <t>South African Rand</t>
  </si>
  <si>
    <t>ZMK</t>
  </si>
  <si>
    <t>ZWD</t>
  </si>
  <si>
    <t>Zimbabwe Dollar</t>
  </si>
  <si>
    <t>United Arab Emirates Dirham</t>
  </si>
  <si>
    <t>Bermudian Dollar</t>
  </si>
  <si>
    <t>Japanese Yen</t>
  </si>
  <si>
    <t>Parish</t>
  </si>
  <si>
    <t>Sub county</t>
  </si>
  <si>
    <t>District</t>
  </si>
  <si>
    <t>[kilogram per month]</t>
  </si>
  <si>
    <t>[numbers per month]</t>
  </si>
  <si>
    <t>Production &amp; sales</t>
  </si>
  <si>
    <t>Monthly total cost of raw material</t>
  </si>
  <si>
    <t>Revenues from honeycomb briquettes</t>
  </si>
  <si>
    <t>Revenues from other types of briquettes</t>
  </si>
  <si>
    <t>Monthly total revenues</t>
  </si>
  <si>
    <t>a project of</t>
  </si>
  <si>
    <t>implemented by</t>
  </si>
  <si>
    <t>in cooperation with</t>
  </si>
  <si>
    <t>created by</t>
  </si>
  <si>
    <t>Financial Analysis</t>
  </si>
  <si>
    <t>Sensitivity Analysis</t>
  </si>
  <si>
    <t>Representative</t>
  </si>
  <si>
    <t>Company address</t>
  </si>
  <si>
    <t>Company name</t>
  </si>
  <si>
    <t>Village name</t>
  </si>
  <si>
    <t>Country</t>
  </si>
  <si>
    <t>Company &amp; Contact Details</t>
  </si>
  <si>
    <t>Email address</t>
  </si>
  <si>
    <t>Webpage</t>
  </si>
  <si>
    <t>Mobile phone</t>
  </si>
  <si>
    <t>Landline phone</t>
  </si>
  <si>
    <t>Fax number</t>
  </si>
  <si>
    <t>Please enter business name here</t>
  </si>
  <si>
    <t>Please enter physical address here</t>
  </si>
  <si>
    <t>Please enter village name here</t>
  </si>
  <si>
    <t>Please enter Parish name here</t>
  </si>
  <si>
    <t>Please enter Sub County name here</t>
  </si>
  <si>
    <t>Please enter District name here</t>
  </si>
  <si>
    <t>Please enter Country name here</t>
  </si>
  <si>
    <t>Please enter title, first and family name here</t>
  </si>
  <si>
    <t>Please enter email address here</t>
  </si>
  <si>
    <t>Please enter webpage URL here</t>
  </si>
  <si>
    <t>Please enter mobile number here</t>
  </si>
  <si>
    <t>Please enter landline number here</t>
  </si>
  <si>
    <t>Please enter fax number here</t>
  </si>
  <si>
    <t>Costs</t>
  </si>
  <si>
    <t>Set local currency</t>
  </si>
  <si>
    <t>in profit/loss</t>
  </si>
  <si>
    <t>Sales</t>
  </si>
  <si>
    <t xml:space="preserve">[%]  </t>
  </si>
  <si>
    <t>Financial Analysis Tool</t>
  </si>
  <si>
    <t>Set local currency by selecting the appropriate currency from the pull down menue in cell C3.</t>
  </si>
  <si>
    <t>Select the start date (month and year) from the pull down menue in cell G5.</t>
  </si>
  <si>
    <t>Charcoal dust</t>
  </si>
  <si>
    <t xml:space="preserve">Carbonised material </t>
  </si>
  <si>
    <t>Molasses</t>
  </si>
  <si>
    <t>Clay</t>
  </si>
  <si>
    <t>Cassava flour</t>
  </si>
  <si>
    <t>Diesel</t>
  </si>
  <si>
    <t>Transportation cost (distribution of finished product)</t>
  </si>
  <si>
    <t>Utility costs (e.g. electricity/fuel, water, etc.)</t>
  </si>
  <si>
    <t>Repair and maintenace cost</t>
  </si>
  <si>
    <t>Packaging cost</t>
  </si>
  <si>
    <t>Stationary and supplies</t>
  </si>
  <si>
    <t>Selling cost (Communication, commissions etc…)</t>
  </si>
  <si>
    <t>Other revenues</t>
  </si>
  <si>
    <t>Gross profit/ loss</t>
  </si>
  <si>
    <t>Fixed operating costs</t>
  </si>
  <si>
    <t>Variable operating costs</t>
  </si>
  <si>
    <t>Operating profit/ loss</t>
  </si>
  <si>
    <t>Monthly gross profit/loss</t>
  </si>
  <si>
    <t>Total operating costs</t>
  </si>
  <si>
    <t>Monthly operating profit/loss</t>
  </si>
  <si>
    <t>Depreciation</t>
  </si>
  <si>
    <t>Monthly profit/loss before interest and tax (EBIT)</t>
  </si>
  <si>
    <t xml:space="preserve">Interest on loan &amp; income tax </t>
  </si>
  <si>
    <t>Net profit/loss</t>
  </si>
  <si>
    <t>Monthly net profit/loss</t>
  </si>
  <si>
    <t>Variable costs</t>
  </si>
  <si>
    <t>A fundamental pillar of Integrated Natural Resources Management (INRM) is the resource recovery and reuse of nutrients, water, organic matter and energy from otherwise wasted resources. RRR promotes a paradigm shift in solid and liquid waste management from treatment for disposal to treatment for reuse based on research on generic RRR Business Models at different scales. Recovering nutrients, water and energy from domestic and agro-industrial waste streams is gaining momentum in low-income countries where the sanitation sector is traditionally heavily subsidized and continuously struggles with the provision of basic sanitation services. However, RRR offers significant value beyond “ecological benefits” by offering viable options for cost recovery in the sanitation sector and business opportunities that attract private capital. Both processes can be game changers in the sanitation-agriculture interface if the underlying business models are sustainable and can be scaled up.</t>
  </si>
  <si>
    <t>Step 5:</t>
  </si>
  <si>
    <t>Step 1:</t>
  </si>
  <si>
    <t>Step 2:</t>
  </si>
  <si>
    <t>Step 3:</t>
  </si>
  <si>
    <t>Step 4:</t>
  </si>
  <si>
    <t>Step 6:</t>
  </si>
  <si>
    <t>Step 7:</t>
  </si>
  <si>
    <t>Step 8:</t>
  </si>
  <si>
    <t>Total monthly revenues</t>
  </si>
  <si>
    <t>Total monthly cost of raw material</t>
  </si>
  <si>
    <t>Total monthly fixed operating cost</t>
  </si>
  <si>
    <t>Total monthly variable operating costs</t>
  </si>
  <si>
    <t>Total monthly costs of depreciation</t>
  </si>
  <si>
    <t>Total monthly costs of interest on loan &amp; income tax</t>
  </si>
  <si>
    <t>Enter company details (business name and physical address) and contact details of focal point of contact.</t>
  </si>
  <si>
    <t>etc.</t>
  </si>
  <si>
    <t>In cells A7, D7, G7, J7 and M7, enter the desired values for percentage changes in sales, fixed costs, raw material costs, other direct costs and revenues to deterime the impact on net profit/loss by change in assumptions.</t>
  </si>
  <si>
    <t>The "Financial Analysis Tool" is a free of charge Excel tool demonstrating both, broad-brush financial and sensitivits analysis. The tool has deliberately been kept simple and geared to the abilities and needs of both, businesses and institutions, organisations and/or individuals supporting them to allow an easy and quick application.</t>
  </si>
  <si>
    <t>The spreadsheets have been created using Microsoft Excel in Office 365.
The information found in the spreadsheet is of general nature and intended to be used to facilitate braod-brush financial analysis and calculation of the impact on operating profit/loss by change in assumptions.
No liability is assumed for the accuracy of the data described herein, either expressed or implied by cewas or its employees.
cewas can never and in no context be made responsible and/or is liable for any special, incidental or consequential damage whatsoever arising from the use of these spreadsheets and the application of the data, documents and/or contents offered.
Even if the spreadsheets have been checked with all reasonable care, they cannot be guaranteed for every eventuality. Users must satisfy themselves that the uses to which the spreadsheets are put are appropriate.
By using these spreadsheets the user understands and agrees with the above terms and conditions.</t>
  </si>
  <si>
    <t>Provide (briquette) production and sales data (rows 6 - 11) and other revenues generated (row 16).</t>
  </si>
  <si>
    <t xml:space="preserve">In cells C20 - C29, specifiy particulars of applicable raw material costs. Fill in monthly costs in corresponding cells (starting from column G). Non-exhaustive list of common items in raw material costs: </t>
  </si>
  <si>
    <t xml:space="preserve">In cells C33 - C42, specifiy particulars of applicable fixed operating costs. Fill in monthly costs in corresponding cells (starting from column G). Non-exhaustive list of common items in fixed operating costs: </t>
  </si>
  <si>
    <t xml:space="preserve">In cells C46 - C55, specifiy particulars of applicable variable operating costs. Fill in monthly costs in corresponding cells (starting from column G). Non-exhaustive list of common items in variable operating costs: </t>
  </si>
  <si>
    <t xml:space="preserve">In cells C59 - C68, specifiy particulars of applicable depreciation costs. Fill in monthly costs in corresponding cells (starting from column G). Non-exhaustive list of common items in depreciation costs: </t>
  </si>
  <si>
    <t>In cells C72 - C77, specifiy particulars of applicable interests on loans and income tax. Fill in monthly costs in corresponding cells (starting from column G).</t>
  </si>
  <si>
    <t>Interest on loan &amp;
income tax</t>
  </si>
  <si>
    <t>Profit/loss before interest &amp; tax</t>
  </si>
  <si>
    <t>UGX … Uganda Shilling</t>
  </si>
  <si>
    <t>Carbonised material</t>
  </si>
  <si>
    <t>Rent for land</t>
  </si>
  <si>
    <t>Selling costs</t>
  </si>
  <si>
    <t>Safety equipment (Gloves, overalls, boots, etc.)</t>
  </si>
  <si>
    <t>Water</t>
  </si>
  <si>
    <t>Service oil</t>
  </si>
  <si>
    <t>ALL GOODS SOLD</t>
  </si>
  <si>
    <t>Actual</t>
  </si>
  <si>
    <t>Other costs</t>
  </si>
  <si>
    <t>Profit &amp; Loss Analysis</t>
  </si>
  <si>
    <t>Annual/monthly subscription fees to associations</t>
  </si>
  <si>
    <t>Transportation cost (hauling raw material, if not included in raw material costs)</t>
  </si>
  <si>
    <t>Salaries of permanent staff</t>
  </si>
  <si>
    <t>Subscription fees</t>
  </si>
  <si>
    <t>Wages - honeycomb briquettes</t>
  </si>
  <si>
    <t>Wages - stick briquetttes</t>
  </si>
  <si>
    <t>Transportation costs (distribution briquettes)</t>
  </si>
  <si>
    <t>Depreciation - buidlings</t>
  </si>
  <si>
    <t>Depreciation - equipment</t>
  </si>
  <si>
    <t>Corporate income tax (UGX 550.000 per year)</t>
  </si>
  <si>
    <t>Labour costs (wages)</t>
  </si>
  <si>
    <t>Fictitious Briquette Company Simply Briquettes! Ltd.</t>
  </si>
  <si>
    <t>Key information</t>
  </si>
  <si>
    <r>
      <t xml:space="preserve">Filling in the Financial Assessment Tool is demonstrated using the example of a fictitious Ugandan small-scale fuel briquette business called </t>
    </r>
    <r>
      <rPr>
        <i/>
        <sz val="11"/>
        <color theme="1"/>
        <rFont val="Arial"/>
      </rPr>
      <t xml:space="preserve">Simply Briquettes! Ltd.
</t>
    </r>
    <r>
      <rPr>
        <sz val="11"/>
        <color theme="1"/>
        <rFont val="Arial"/>
      </rPr>
      <t xml:space="preserve">
</t>
    </r>
    <r>
      <rPr>
        <i/>
        <sz val="11"/>
        <color theme="1"/>
        <rFont val="Arial"/>
      </rPr>
      <t>Simply Briquettes!</t>
    </r>
    <r>
      <rPr>
        <sz val="11"/>
        <color theme="1"/>
        <rFont val="Arial"/>
      </rPr>
      <t xml:space="preserve"> blends 42 kg of charcoal dust with 28 kg of carbonized faecal sludge (FS), adds 2 kg of clay mixed in 40 litres of water and half a kg of Cassava flour or one litre of Molasses (using either of the two) to produce the mixtures used in briquette production. These mixtures allow to produce about 70 numbers of honeycomb briquettes (@ ca. 1kg per piece) or 650 stick briquettes (@ ca. 110 grams each). Honeycomb briquettes are sold at UGX 2.000 per piece and stick briquettes at UGX 1.000 per kilogram (UGX 500 per kg for buying in bulk).
A worker can produce about 100 honeycomb briquettes per day and is paid UGX 200 per piece. The manually operated stick briquette press has a total number of 9 cylindrical shaped moulds therefore allowing to produce 9 numbers of stick briquettes per press. With an average 32 presses a day, a worker can produce 32 kg stick briquettes per day. The average wage for producing stick briquettes is UGX 150 per kg (if only doing briquetting, which does not involve mixing the ingredients), but if the same person does also mixing, then its UGX 220 per kg. Actual briquettes pressing happens at an average of 4 days per week, on the other days - amongst others - preparation of the mixture takes place. At present, overall payment of permanent staff is UGX 900.000 per month (3 people at UGX 300.000, each).
All raw material costs are inclusive of transportation costs to production site: 50kg bags of charcoal dust are purchased at about UGX 10.000. Carbonised FS costs about UGX 45.000 per 100 kg and water UGX 200 per 20-litres jerry can. Clay is sourced at UGX 200.000 per small truck load (that is 4 tons). Total costs for Molasses is UGX 60.000 per 20-litres jerry can (including UGX 10.000 for transport by Boda Boda).
</t>
    </r>
    <r>
      <rPr>
        <i/>
        <sz val="11"/>
        <color theme="1"/>
        <rFont val="Arial"/>
      </rPr>
      <t>Simply Briquettes!</t>
    </r>
    <r>
      <rPr>
        <sz val="11"/>
        <color theme="1"/>
        <rFont val="Arial"/>
      </rPr>
      <t xml:space="preserve"> invested about UGX 10.000.000 in the construction of production shed and green houses for drying briquettes. Useful life of buildings is assumed to be 20 years. The hand operated honeycomb and stick briquette presses costed UGX 800.000 and UGX 1.000.000, respectively each. Their useful life is assumed to be 10 years. Maintenance costs is very little and mainly associated to the purchase of lubricants. Smaller repairs are made in-house.
</t>
    </r>
  </si>
  <si>
    <t>The Enhanced Water Security and Sanitation (ENWASS) Programme implemented by the Deutsche Gesellschaft für Internationale Zusammenarbeit (GIZ) GmbH works with the Kampala Capital City Authority (KCCA), the Ministry of Water and Environment (MWE) and its Directorate of Water Development (DWD), the National Water and Sewerage Corporation (NWSC) and other key stakeholders on improving the sanitation sector of Kampala, Uganda. One of the focus areas lies in Faecal Sludge Management (FSM) in the capital city, while at the same time promoting private sector engagement in the sector through the support of Resource Recovery and Safe Reuse (RRR) business models that deal with faecal sludge (FS) as well as complementary waste streams.</t>
  </si>
  <si>
    <r>
      <t xml:space="preserve">The general objective of the extension of the second phase of the RRR Project (RRR-II) in Uganda, which was implemented from </t>
    </r>
    <r>
      <rPr>
        <sz val="11"/>
        <color theme="1"/>
        <rFont val="Arial"/>
      </rPr>
      <t xml:space="preserve">August 2018 to </t>
    </r>
    <r>
      <rPr>
        <sz val="11"/>
        <color theme="1"/>
        <rFont val="Arial"/>
      </rPr>
      <t>November 2019, was to have at least two RRR pilots reusing and recovering resources from faecal sludge waste streams implemented in Kampala and functioning safely and financially profitable. To achieve this objective, the scope of activities entailed performing financial analysis of selected micro- and small-sized briquette businesses and a carbonisation plant for FS in Kampala as well as Decentralized Faecal Sludge Treatment (DEFAST) and Reuse plants.</t>
    </r>
  </si>
  <si>
    <t>This tool was designed and developed by cewas - the international centre for water management services - as part of a contract with GIZ-ENWASS to perform broad-brush financial analysis of emerging Ugandan micro-, small- and medium-sized businesses in RRR (with a special focus on briquette making businesses) based upon readily available financial and production related data collected from surveyed companies.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</si>
</sst>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mmmm\ yyyy"/>
  </numFmts>
  <fonts count="27" x14ac:knownFonts="1">
    <font>
      <sz val="12"/>
      <color theme="1"/>
      <name val="Calibri"/>
      <family val="2"/>
      <scheme val="minor"/>
    </font>
    <font>
      <sz val="10"/>
      <name val="Verdana"/>
      <family val="2"/>
    </font>
    <font>
      <sz val="12"/>
      <color theme="1"/>
      <name val="Calibri"/>
      <family val="2"/>
      <scheme val="minor"/>
    </font>
    <font>
      <sz val="11"/>
      <color theme="1"/>
      <name val="Calibri"/>
      <family val="2"/>
      <scheme val="minor"/>
    </font>
    <font>
      <sz val="12"/>
      <color theme="1"/>
      <name val="Arial"/>
    </font>
    <font>
      <sz val="8"/>
      <name val="Calibri"/>
      <family val="2"/>
      <scheme val="minor"/>
    </font>
    <font>
      <b/>
      <sz val="11"/>
      <color theme="1"/>
      <name val="Arial"/>
    </font>
    <font>
      <sz val="11"/>
      <color theme="1"/>
      <name val="Arial"/>
    </font>
    <font>
      <b/>
      <sz val="13"/>
      <color theme="1"/>
      <name val="Arial"/>
    </font>
    <font>
      <u/>
      <sz val="12"/>
      <color theme="10"/>
      <name val="Calibri"/>
      <family val="2"/>
      <scheme val="minor"/>
    </font>
    <font>
      <u/>
      <sz val="12"/>
      <color theme="11"/>
      <name val="Calibri"/>
      <family val="2"/>
      <scheme val="minor"/>
    </font>
    <font>
      <b/>
      <sz val="13"/>
      <color rgb="FF000000"/>
      <name val="Arial"/>
    </font>
    <font>
      <sz val="11"/>
      <color rgb="FF000000"/>
      <name val="Arial"/>
    </font>
    <font>
      <b/>
      <sz val="11"/>
      <color rgb="FF000000"/>
      <name val="Arial"/>
    </font>
    <font>
      <sz val="13"/>
      <color theme="1"/>
      <name val="Arial"/>
    </font>
    <font>
      <b/>
      <sz val="11"/>
      <color rgb="FF00B0F0"/>
      <name val="Arial"/>
    </font>
    <font>
      <sz val="11"/>
      <name val="Arial"/>
    </font>
    <font>
      <b/>
      <sz val="11"/>
      <color rgb="FFFF0000"/>
      <name val="Arial"/>
    </font>
    <font>
      <sz val="11"/>
      <color rgb="FFFF0000"/>
      <name val="Arial"/>
    </font>
    <font>
      <sz val="11"/>
      <color rgb="FF00B0F0"/>
      <name val="Arial"/>
    </font>
    <font>
      <i/>
      <sz val="11"/>
      <color theme="1"/>
      <name val="Arial"/>
    </font>
    <font>
      <i/>
      <sz val="11"/>
      <color rgb="FFFF0000"/>
      <name val="Arial"/>
    </font>
    <font>
      <i/>
      <sz val="11"/>
      <color rgb="FF00B0F0"/>
      <name val="Arial"/>
    </font>
    <font>
      <b/>
      <i/>
      <sz val="11"/>
      <color theme="1"/>
      <name val="Arial"/>
    </font>
    <font>
      <b/>
      <sz val="24"/>
      <color theme="1"/>
      <name val="Arial"/>
    </font>
    <font>
      <sz val="13"/>
      <color rgb="FFFF0000"/>
      <name val="Arial"/>
    </font>
    <font>
      <b/>
      <sz val="11"/>
      <color rgb="FF0070C0"/>
      <name val="Arial"/>
    </font>
  </fonts>
  <fills count="2">
    <fill>
      <patternFill patternType="none"/>
    </fill>
    <fill>
      <patternFill patternType="gray125"/>
    </fill>
  </fills>
  <borders count="12">
    <border>
      <left/>
      <right/>
      <top/>
      <bottom/>
      <diagonal/>
    </border>
    <border>
      <left/>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18">
    <xf numFmtId="0" fontId="0" fillId="0" borderId="0"/>
    <xf numFmtId="164" fontId="2" fillId="0" borderId="0" applyFont="0" applyFill="0" applyBorder="0" applyAlignment="0" applyProtection="0"/>
    <xf numFmtId="164" fontId="3" fillId="0" borderId="0" applyFont="0" applyFill="0" applyBorder="0" applyAlignment="0" applyProtection="0"/>
    <xf numFmtId="0" fontId="3" fillId="0" borderId="0"/>
    <xf numFmtId="0" fontId="1" fillId="0" borderId="0"/>
    <xf numFmtId="0" fontId="2"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63">
    <xf numFmtId="0" fontId="0" fillId="0" borderId="0" xfId="0"/>
    <xf numFmtId="0" fontId="6" fillId="0" borderId="0" xfId="0" applyNumberFormat="1" applyFont="1" applyAlignment="1">
      <alignment horizontal="left" vertical="top" wrapText="1"/>
    </xf>
    <xf numFmtId="0" fontId="7" fillId="0" borderId="0" xfId="0" applyNumberFormat="1" applyFont="1" applyAlignment="1">
      <alignment horizontal="left" vertical="top" wrapText="1"/>
    </xf>
    <xf numFmtId="0" fontId="7" fillId="0" borderId="0" xfId="0" applyFont="1"/>
    <xf numFmtId="0" fontId="8" fillId="0" borderId="0" xfId="0" applyNumberFormat="1" applyFont="1" applyAlignment="1">
      <alignment horizontal="left" vertical="top" wrapText="1"/>
    </xf>
    <xf numFmtId="0" fontId="8" fillId="0" borderId="1" xfId="0" applyNumberFormat="1" applyFont="1" applyBorder="1" applyAlignment="1">
      <alignment horizontal="left" vertical="top" wrapText="1"/>
    </xf>
    <xf numFmtId="0" fontId="11" fillId="0" borderId="1" xfId="0" applyNumberFormat="1" applyFont="1" applyBorder="1" applyAlignment="1">
      <alignment horizontal="left" vertical="top" wrapText="1"/>
    </xf>
    <xf numFmtId="0" fontId="12" fillId="0" borderId="0" xfId="0" applyNumberFormat="1" applyFont="1" applyAlignment="1">
      <alignment horizontal="left" vertical="top" wrapText="1"/>
    </xf>
    <xf numFmtId="0" fontId="14" fillId="0" borderId="0" xfId="0" applyFont="1"/>
    <xf numFmtId="0" fontId="7" fillId="0" borderId="0" xfId="0" applyNumberFormat="1" applyFont="1" applyBorder="1" applyAlignment="1"/>
    <xf numFmtId="0" fontId="16" fillId="0" borderId="0" xfId="0" applyNumberFormat="1" applyFont="1" applyBorder="1" applyAlignment="1"/>
    <xf numFmtId="0" fontId="6" fillId="0" borderId="0" xfId="0" applyNumberFormat="1" applyFont="1" applyBorder="1" applyAlignment="1"/>
    <xf numFmtId="0" fontId="6" fillId="0" borderId="0" xfId="0" applyFont="1"/>
    <xf numFmtId="0" fontId="7" fillId="0" borderId="0" xfId="0" applyNumberFormat="1" applyFont="1" applyFill="1" applyBorder="1" applyAlignment="1">
      <alignment horizontal="center" vertical="center"/>
    </xf>
    <xf numFmtId="0" fontId="4" fillId="0" borderId="0" xfId="0" applyFont="1"/>
    <xf numFmtId="0" fontId="4" fillId="0" borderId="0" xfId="0" applyFont="1" applyAlignment="1">
      <alignment horizontal="center"/>
    </xf>
    <xf numFmtId="0" fontId="4" fillId="0" borderId="0" xfId="0" applyFont="1" applyAlignment="1">
      <alignment horizontal="left"/>
    </xf>
    <xf numFmtId="0" fontId="8" fillId="0" borderId="1" xfId="0" applyFont="1" applyFill="1" applyBorder="1" applyAlignment="1">
      <alignment horizontal="left" vertical="top"/>
    </xf>
    <xf numFmtId="0" fontId="7" fillId="0" borderId="0" xfId="0" applyNumberFormat="1" applyFont="1" applyFill="1" applyBorder="1" applyAlignment="1">
      <alignment wrapText="1"/>
    </xf>
    <xf numFmtId="0" fontId="7"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xf>
    <xf numFmtId="0" fontId="7" fillId="0" borderId="0" xfId="0" applyNumberFormat="1" applyFont="1" applyFill="1"/>
    <xf numFmtId="0" fontId="7" fillId="0" borderId="0" xfId="0" applyFont="1" applyFill="1"/>
    <xf numFmtId="0" fontId="6" fillId="0" borderId="0" xfId="0" applyFont="1" applyFill="1"/>
    <xf numFmtId="0" fontId="7" fillId="0" borderId="0" xfId="0" applyFont="1" applyFill="1" applyAlignment="1">
      <alignment horizontal="right"/>
    </xf>
    <xf numFmtId="165" fontId="7" fillId="0" borderId="0" xfId="0" applyNumberFormat="1" applyFont="1" applyFill="1"/>
    <xf numFmtId="0" fontId="6" fillId="0" borderId="0" xfId="0" applyFont="1" applyFill="1" applyAlignment="1">
      <alignment horizontal="center"/>
    </xf>
    <xf numFmtId="0" fontId="7" fillId="0" borderId="0" xfId="0" applyNumberFormat="1" applyFont="1" applyFill="1"/>
    <xf numFmtId="0" fontId="14" fillId="0" borderId="0" xfId="0" applyFont="1" applyFill="1"/>
    <xf numFmtId="0" fontId="7" fillId="0" borderId="0" xfId="0" applyNumberFormat="1" applyFont="1" applyFill="1" applyAlignment="1">
      <alignment horizontal="right"/>
    </xf>
    <xf numFmtId="0" fontId="7" fillId="0" borderId="0" xfId="0" applyNumberFormat="1" applyFont="1" applyFill="1"/>
    <xf numFmtId="0" fontId="7" fillId="0" borderId="0" xfId="0" applyNumberFormat="1" applyFont="1" applyFill="1" applyAlignment="1">
      <alignment horizontal="center"/>
    </xf>
    <xf numFmtId="0" fontId="14" fillId="0" borderId="1" xfId="0" applyNumberFormat="1" applyFont="1" applyFill="1" applyBorder="1"/>
    <xf numFmtId="0" fontId="14" fillId="0" borderId="1" xfId="0" applyFont="1" applyFill="1" applyBorder="1"/>
    <xf numFmtId="0" fontId="7" fillId="0" borderId="0" xfId="0" applyNumberFormat="1" applyFont="1" applyAlignment="1">
      <alignment vertical="top" wrapText="1"/>
    </xf>
    <xf numFmtId="0" fontId="7" fillId="0" borderId="0" xfId="0" applyFont="1" applyAlignment="1">
      <alignment horizontal="left" indent="2"/>
    </xf>
    <xf numFmtId="0" fontId="7" fillId="0" borderId="0" xfId="0" applyFont="1" applyAlignment="1">
      <alignment wrapText="1"/>
    </xf>
    <xf numFmtId="0" fontId="7" fillId="0" borderId="0" xfId="0" applyNumberFormat="1" applyFont="1" applyFill="1" applyBorder="1" applyAlignment="1">
      <alignment vertical="center"/>
    </xf>
    <xf numFmtId="0" fontId="6" fillId="0" borderId="0" xfId="0" applyNumberFormat="1" applyFont="1" applyFill="1" applyBorder="1" applyAlignment="1">
      <alignment horizontal="right" vertical="center"/>
    </xf>
    <xf numFmtId="0" fontId="6" fillId="0" borderId="0" xfId="0" applyNumberFormat="1" applyFont="1" applyFill="1" applyBorder="1" applyAlignment="1">
      <alignment horizontal="center" vertical="center"/>
    </xf>
    <xf numFmtId="166" fontId="15" fillId="0" borderId="0" xfId="0" applyNumberFormat="1" applyFont="1" applyBorder="1" applyAlignment="1"/>
    <xf numFmtId="0" fontId="6" fillId="0" borderId="0" xfId="0" applyNumberFormat="1" applyFont="1" applyFill="1" applyBorder="1" applyAlignment="1">
      <alignment vertical="center"/>
    </xf>
    <xf numFmtId="0" fontId="18" fillId="0" borderId="0" xfId="0" applyNumberFormat="1" applyFont="1" applyFill="1" applyBorder="1" applyAlignment="1">
      <alignment horizontal="right" vertical="center"/>
    </xf>
    <xf numFmtId="0" fontId="1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horizontal="left" vertical="center"/>
    </xf>
    <xf numFmtId="0" fontId="14" fillId="0" borderId="0" xfId="0" applyFont="1" applyFill="1" applyBorder="1" applyAlignment="1">
      <alignment vertical="center"/>
    </xf>
    <xf numFmtId="0" fontId="25" fillId="0" borderId="0" xfId="0" applyNumberFormat="1" applyFont="1" applyFill="1" applyBorder="1" applyAlignment="1">
      <alignment horizontal="right" vertical="center"/>
    </xf>
    <xf numFmtId="0" fontId="14" fillId="0" borderId="0" xfId="0" applyNumberFormat="1" applyFont="1" applyFill="1" applyBorder="1" applyAlignment="1">
      <alignment horizontal="right" vertical="center"/>
    </xf>
    <xf numFmtId="0" fontId="6" fillId="0" borderId="0" xfId="0" applyFont="1" applyFill="1" applyBorder="1" applyAlignment="1">
      <alignment horizontal="left" vertical="center"/>
    </xf>
    <xf numFmtId="0" fontId="7" fillId="0" borderId="0" xfId="0" applyNumberFormat="1" applyFont="1" applyFill="1" applyBorder="1" applyAlignment="1">
      <alignment horizontal="right" vertical="center"/>
    </xf>
    <xf numFmtId="0" fontId="7" fillId="0" borderId="0" xfId="0" applyFont="1" applyFill="1" applyBorder="1" applyAlignment="1">
      <alignment vertical="center"/>
    </xf>
    <xf numFmtId="0" fontId="6" fillId="0" borderId="0" xfId="0" applyFont="1" applyFill="1" applyBorder="1" applyAlignment="1">
      <alignment vertical="center"/>
    </xf>
    <xf numFmtId="166" fontId="6" fillId="0" borderId="0" xfId="0" applyNumberFormat="1" applyFont="1" applyFill="1" applyBorder="1" applyAlignment="1">
      <alignment vertical="center"/>
    </xf>
    <xf numFmtId="0" fontId="6" fillId="0" borderId="0" xfId="0" applyNumberFormat="1" applyFont="1" applyFill="1" applyBorder="1" applyAlignment="1">
      <alignment horizontal="left" vertical="center"/>
    </xf>
    <xf numFmtId="0" fontId="18" fillId="0" borderId="0" xfId="1" applyNumberFormat="1" applyFont="1" applyFill="1" applyBorder="1" applyAlignment="1">
      <alignment horizontal="right" vertical="center"/>
    </xf>
    <xf numFmtId="0" fontId="19" fillId="0" borderId="0" xfId="0" applyNumberFormat="1" applyFont="1" applyFill="1" applyBorder="1" applyAlignment="1">
      <alignment vertical="center"/>
    </xf>
    <xf numFmtId="0" fontId="17" fillId="0" borderId="0" xfId="1" applyNumberFormat="1" applyFont="1" applyFill="1" applyBorder="1" applyAlignment="1">
      <alignment horizontal="right" vertical="center"/>
    </xf>
    <xf numFmtId="0" fontId="6" fillId="0" borderId="0" xfId="1" applyNumberFormat="1" applyFont="1" applyFill="1" applyBorder="1" applyAlignment="1">
      <alignment horizontal="right" vertical="center"/>
    </xf>
    <xf numFmtId="0" fontId="15" fillId="0" borderId="0" xfId="0" applyNumberFormat="1" applyFont="1" applyFill="1" applyBorder="1" applyAlignment="1">
      <alignment horizontal="right" vertical="center"/>
    </xf>
    <xf numFmtId="0" fontId="23" fillId="0" borderId="0" xfId="0" applyNumberFormat="1" applyFont="1" applyFill="1" applyBorder="1" applyAlignment="1">
      <alignment horizontal="left" vertical="center"/>
    </xf>
    <xf numFmtId="0" fontId="20" fillId="0" borderId="0" xfId="0" applyNumberFormat="1" applyFont="1" applyFill="1" applyBorder="1" applyAlignment="1">
      <alignment horizontal="left" vertical="center"/>
    </xf>
    <xf numFmtId="0" fontId="21" fillId="0" borderId="0" xfId="1" applyNumberFormat="1" applyFont="1" applyFill="1" applyBorder="1" applyAlignment="1">
      <alignment horizontal="right" vertical="center"/>
    </xf>
    <xf numFmtId="0" fontId="20" fillId="0" borderId="0" xfId="1" applyNumberFormat="1" applyFont="1" applyFill="1" applyBorder="1" applyAlignment="1">
      <alignment horizontal="right" vertical="center"/>
    </xf>
    <xf numFmtId="0" fontId="22" fillId="0" borderId="0" xfId="0" applyNumberFormat="1" applyFont="1" applyFill="1" applyBorder="1" applyAlignment="1">
      <alignment horizontal="right" vertical="center"/>
    </xf>
    <xf numFmtId="9" fontId="7" fillId="0" borderId="0" xfId="0" applyNumberFormat="1" applyFont="1" applyFill="1"/>
    <xf numFmtId="3" fontId="7" fillId="0" borderId="0" xfId="0" applyNumberFormat="1" applyFont="1" applyFill="1" applyAlignment="1">
      <alignment horizontal="right"/>
    </xf>
    <xf numFmtId="0" fontId="6" fillId="0" borderId="3" xfId="0" applyFont="1" applyFill="1" applyBorder="1" applyAlignment="1">
      <alignment vertical="center"/>
    </xf>
    <xf numFmtId="166" fontId="6" fillId="0" borderId="3" xfId="0" applyNumberFormat="1" applyFont="1" applyFill="1" applyBorder="1" applyAlignment="1">
      <alignment horizontal="center" vertical="center"/>
    </xf>
    <xf numFmtId="0" fontId="17" fillId="0" borderId="3" xfId="0" applyNumberFormat="1" applyFont="1" applyFill="1" applyBorder="1" applyAlignment="1">
      <alignment horizontal="right" vertical="center" wrapText="1"/>
    </xf>
    <xf numFmtId="0" fontId="6" fillId="0" borderId="3" xfId="0" applyNumberFormat="1" applyFont="1" applyFill="1" applyBorder="1" applyAlignment="1">
      <alignment horizontal="right" vertical="center"/>
    </xf>
    <xf numFmtId="166" fontId="6" fillId="0" borderId="3" xfId="0" applyNumberFormat="1" applyFont="1" applyFill="1" applyBorder="1" applyAlignment="1">
      <alignment vertical="center"/>
    </xf>
    <xf numFmtId="166" fontId="6" fillId="0" borderId="4" xfId="0" applyNumberFormat="1" applyFont="1" applyFill="1" applyBorder="1" applyAlignment="1">
      <alignment vertical="center"/>
    </xf>
    <xf numFmtId="0" fontId="17" fillId="0" borderId="3" xfId="0" applyNumberFormat="1" applyFont="1" applyFill="1" applyBorder="1" applyAlignment="1">
      <alignment horizontal="right" vertical="center"/>
    </xf>
    <xf numFmtId="0" fontId="6" fillId="0" borderId="3" xfId="0" applyNumberFormat="1" applyFont="1" applyFill="1" applyBorder="1" applyAlignment="1">
      <alignment horizontal="left" vertical="center"/>
    </xf>
    <xf numFmtId="3" fontId="7" fillId="0" borderId="6" xfId="0" applyNumberFormat="1" applyFont="1" applyFill="1" applyBorder="1" applyAlignment="1">
      <alignment vertical="center"/>
    </xf>
    <xf numFmtId="3" fontId="7" fillId="0" borderId="6" xfId="0" applyNumberFormat="1" applyFont="1" applyFill="1" applyBorder="1" applyAlignment="1">
      <alignment horizontal="center" vertical="center"/>
    </xf>
    <xf numFmtId="3" fontId="18" fillId="0" borderId="6" xfId="1" applyNumberFormat="1" applyFont="1" applyFill="1" applyBorder="1" applyAlignment="1">
      <alignment horizontal="right" vertical="center"/>
    </xf>
    <xf numFmtId="3" fontId="6" fillId="0" borderId="6" xfId="0" applyNumberFormat="1" applyFont="1" applyFill="1" applyBorder="1" applyAlignment="1">
      <alignment horizontal="right" vertical="center"/>
    </xf>
    <xf numFmtId="3" fontId="19" fillId="0" borderId="0" xfId="0" applyNumberFormat="1" applyFont="1" applyFill="1" applyBorder="1" applyAlignment="1">
      <alignment vertical="center"/>
    </xf>
    <xf numFmtId="3" fontId="17" fillId="0" borderId="6" xfId="1" applyNumberFormat="1" applyFont="1" applyFill="1" applyBorder="1" applyAlignment="1">
      <alignment horizontal="right" vertical="center"/>
    </xf>
    <xf numFmtId="4" fontId="7" fillId="0" borderId="6" xfId="0" applyNumberFormat="1" applyFont="1" applyFill="1" applyBorder="1" applyAlignment="1">
      <alignment vertical="center"/>
    </xf>
    <xf numFmtId="4" fontId="7" fillId="0" borderId="6" xfId="0" applyNumberFormat="1" applyFont="1" applyFill="1" applyBorder="1" applyAlignment="1">
      <alignment horizontal="center" vertical="center"/>
    </xf>
    <xf numFmtId="4" fontId="18" fillId="0" borderId="6" xfId="1" applyNumberFormat="1" applyFont="1" applyFill="1" applyBorder="1" applyAlignment="1">
      <alignment horizontal="right" vertical="center"/>
    </xf>
    <xf numFmtId="4" fontId="6" fillId="0" borderId="6" xfId="0" applyNumberFormat="1" applyFont="1" applyFill="1" applyBorder="1" applyAlignment="1">
      <alignment horizontal="right" vertical="center"/>
    </xf>
    <xf numFmtId="4" fontId="19" fillId="0" borderId="0" xfId="0" applyNumberFormat="1" applyFont="1" applyFill="1" applyBorder="1" applyAlignment="1">
      <alignment vertical="center"/>
    </xf>
    <xf numFmtId="4" fontId="7" fillId="0" borderId="9" xfId="0" applyNumberFormat="1" applyFont="1" applyFill="1" applyBorder="1" applyAlignment="1">
      <alignment vertical="center"/>
    </xf>
    <xf numFmtId="4" fontId="7" fillId="0" borderId="9" xfId="0" applyNumberFormat="1" applyFont="1" applyFill="1" applyBorder="1" applyAlignment="1">
      <alignment horizontal="center" vertical="center"/>
    </xf>
    <xf numFmtId="4" fontId="18" fillId="0" borderId="9" xfId="1" applyNumberFormat="1" applyFont="1" applyFill="1" applyBorder="1" applyAlignment="1">
      <alignment horizontal="right" vertical="center"/>
    </xf>
    <xf numFmtId="4" fontId="6" fillId="0" borderId="9" xfId="0" applyNumberFormat="1" applyFont="1" applyFill="1" applyBorder="1" applyAlignment="1">
      <alignment horizontal="right" vertical="center"/>
    </xf>
    <xf numFmtId="3" fontId="7" fillId="0" borderId="6" xfId="1" applyNumberFormat="1" applyFont="1" applyFill="1" applyBorder="1" applyAlignment="1">
      <alignment horizontal="right" vertical="center"/>
    </xf>
    <xf numFmtId="3" fontId="7" fillId="0" borderId="7" xfId="1" applyNumberFormat="1" applyFont="1" applyFill="1" applyBorder="1" applyAlignment="1">
      <alignment horizontal="right" vertical="center"/>
    </xf>
    <xf numFmtId="3" fontId="7" fillId="0" borderId="0" xfId="0" applyNumberFormat="1" applyFont="1" applyFill="1" applyBorder="1" applyAlignment="1">
      <alignment vertical="center"/>
    </xf>
    <xf numFmtId="3" fontId="19" fillId="0" borderId="6" xfId="0" applyNumberFormat="1" applyFont="1" applyFill="1" applyBorder="1" applyAlignment="1">
      <alignment horizontal="right" vertical="center"/>
    </xf>
    <xf numFmtId="3" fontId="6" fillId="0" borderId="9" xfId="0" applyNumberFormat="1" applyFont="1" applyFill="1" applyBorder="1" applyAlignment="1">
      <alignment vertical="center"/>
    </xf>
    <xf numFmtId="3" fontId="6" fillId="0" borderId="9" xfId="0" applyNumberFormat="1" applyFont="1" applyFill="1" applyBorder="1" applyAlignment="1">
      <alignment horizontal="center" vertical="center"/>
    </xf>
    <xf numFmtId="3" fontId="17" fillId="0" borderId="9" xfId="1" applyNumberFormat="1" applyFont="1" applyFill="1" applyBorder="1" applyAlignment="1">
      <alignment horizontal="right" vertical="center"/>
    </xf>
    <xf numFmtId="3" fontId="6" fillId="0" borderId="9" xfId="1" applyNumberFormat="1" applyFont="1" applyFill="1" applyBorder="1" applyAlignment="1">
      <alignment horizontal="right" vertical="center"/>
    </xf>
    <xf numFmtId="3" fontId="6" fillId="0" borderId="10" xfId="1" applyNumberFormat="1" applyFont="1" applyFill="1" applyBorder="1" applyAlignment="1">
      <alignment horizontal="right" vertical="center"/>
    </xf>
    <xf numFmtId="3" fontId="6" fillId="0" borderId="0" xfId="0" applyNumberFormat="1" applyFont="1" applyFill="1" applyBorder="1" applyAlignment="1">
      <alignment vertical="center"/>
    </xf>
    <xf numFmtId="3" fontId="19" fillId="0" borderId="0" xfId="0" applyNumberFormat="1" applyFont="1" applyFill="1" applyBorder="1" applyAlignment="1">
      <alignment horizontal="right" vertical="center"/>
    </xf>
    <xf numFmtId="3" fontId="15" fillId="0" borderId="0" xfId="0" applyNumberFormat="1" applyFont="1" applyFill="1" applyBorder="1" applyAlignment="1">
      <alignment horizontal="right" vertical="center"/>
    </xf>
    <xf numFmtId="3" fontId="17" fillId="0" borderId="9" xfId="0" applyNumberFormat="1" applyFont="1" applyFill="1" applyBorder="1" applyAlignment="1">
      <alignment horizontal="right" vertical="center"/>
    </xf>
    <xf numFmtId="3" fontId="6" fillId="0" borderId="10" xfId="0" applyNumberFormat="1" applyFont="1" applyFill="1" applyBorder="1" applyAlignment="1">
      <alignment vertical="center"/>
    </xf>
    <xf numFmtId="3" fontId="18" fillId="0" borderId="6" xfId="0" applyNumberFormat="1" applyFont="1" applyFill="1" applyBorder="1" applyAlignment="1">
      <alignment horizontal="right" vertical="center"/>
    </xf>
    <xf numFmtId="3" fontId="7" fillId="0" borderId="6" xfId="0" applyNumberFormat="1" applyFont="1" applyFill="1" applyBorder="1" applyAlignment="1">
      <alignment horizontal="right" vertical="center"/>
    </xf>
    <xf numFmtId="3" fontId="7" fillId="0" borderId="7" xfId="0" applyNumberFormat="1" applyFont="1" applyFill="1" applyBorder="1" applyAlignment="1">
      <alignment horizontal="right" vertical="center"/>
    </xf>
    <xf numFmtId="3" fontId="18" fillId="0" borderId="9" xfId="0" applyNumberFormat="1" applyFont="1" applyFill="1" applyBorder="1" applyAlignment="1">
      <alignment horizontal="right" vertical="center"/>
    </xf>
    <xf numFmtId="3" fontId="13" fillId="0" borderId="9" xfId="0" applyNumberFormat="1" applyFont="1" applyFill="1" applyBorder="1" applyAlignment="1">
      <alignment horizontal="right" vertical="center"/>
    </xf>
    <xf numFmtId="3" fontId="13" fillId="0" borderId="10" xfId="0" applyNumberFormat="1" applyFont="1" applyFill="1" applyBorder="1" applyAlignment="1">
      <alignment horizontal="right" vertical="center"/>
    </xf>
    <xf numFmtId="3" fontId="7" fillId="0" borderId="9" xfId="0" applyNumberFormat="1" applyFont="1" applyFill="1" applyBorder="1" applyAlignment="1">
      <alignment vertical="center"/>
    </xf>
    <xf numFmtId="3" fontId="7" fillId="0" borderId="9" xfId="0" applyNumberFormat="1" applyFont="1" applyFill="1" applyBorder="1" applyAlignment="1">
      <alignment horizontal="center" vertical="center"/>
    </xf>
    <xf numFmtId="3" fontId="7" fillId="0" borderId="9" xfId="0" applyNumberFormat="1" applyFont="1" applyFill="1" applyBorder="1" applyAlignment="1">
      <alignment horizontal="right" vertical="center"/>
    </xf>
    <xf numFmtId="3" fontId="7" fillId="0" borderId="10" xfId="0" applyNumberFormat="1" applyFont="1" applyFill="1" applyBorder="1" applyAlignment="1">
      <alignment horizontal="right" vertical="center"/>
    </xf>
    <xf numFmtId="1" fontId="14" fillId="0" borderId="0" xfId="0" applyNumberFormat="1" applyFont="1" applyFill="1" applyBorder="1" applyAlignment="1">
      <alignment horizontal="center" vertical="center"/>
    </xf>
    <xf numFmtId="1" fontId="7" fillId="0" borderId="0" xfId="0" applyNumberFormat="1" applyFont="1" applyFill="1" applyBorder="1" applyAlignment="1">
      <alignment horizontal="center" vertical="center"/>
    </xf>
    <xf numFmtId="1" fontId="6" fillId="0" borderId="2" xfId="0" applyNumberFormat="1" applyFont="1" applyFill="1" applyBorder="1" applyAlignment="1">
      <alignment horizontal="center" vertical="center"/>
    </xf>
    <xf numFmtId="1" fontId="7" fillId="0" borderId="5" xfId="0" applyNumberFormat="1" applyFont="1" applyFill="1" applyBorder="1" applyAlignment="1">
      <alignment horizontal="center" vertical="center"/>
    </xf>
    <xf numFmtId="1" fontId="7" fillId="0" borderId="8" xfId="0" applyNumberFormat="1" applyFont="1" applyFill="1" applyBorder="1" applyAlignment="1">
      <alignment horizontal="center" vertical="center"/>
    </xf>
    <xf numFmtId="1" fontId="6" fillId="0" borderId="0"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3" fontId="6" fillId="0" borderId="8" xfId="0" applyNumberFormat="1" applyFont="1" applyFill="1" applyBorder="1" applyAlignment="1">
      <alignment vertical="center"/>
    </xf>
    <xf numFmtId="1" fontId="7" fillId="0" borderId="11" xfId="0" applyNumberFormat="1" applyFont="1" applyFill="1" applyBorder="1" applyAlignment="1">
      <alignment horizontal="center" vertical="center"/>
    </xf>
    <xf numFmtId="0" fontId="11" fillId="0" borderId="1" xfId="0" applyNumberFormat="1" applyFont="1" applyBorder="1" applyAlignment="1">
      <alignment horizontal="center" vertical="top" wrapText="1"/>
    </xf>
    <xf numFmtId="0" fontId="12" fillId="0" borderId="0" xfId="0" applyNumberFormat="1" applyFont="1" applyAlignment="1">
      <alignment horizontal="center" vertical="top" wrapText="1"/>
    </xf>
    <xf numFmtId="0" fontId="13" fillId="0" borderId="0" xfId="0" applyNumberFormat="1" applyFont="1" applyAlignment="1">
      <alignment horizontal="center" vertical="top" wrapText="1"/>
    </xf>
    <xf numFmtId="0" fontId="7" fillId="0" borderId="0" xfId="0" applyNumberFormat="1" applyFont="1" applyAlignment="1">
      <alignment horizontal="center" vertical="top" wrapText="1"/>
    </xf>
    <xf numFmtId="0" fontId="7" fillId="0" borderId="0" xfId="0" applyFont="1" applyAlignment="1">
      <alignment horizontal="center"/>
    </xf>
    <xf numFmtId="0" fontId="6" fillId="0" borderId="0" xfId="0" applyNumberFormat="1" applyFont="1" applyAlignment="1">
      <alignment horizontal="center" vertical="top" wrapText="1"/>
    </xf>
    <xf numFmtId="0" fontId="8" fillId="0" borderId="1" xfId="0" applyFont="1" applyFill="1" applyBorder="1" applyAlignment="1">
      <alignment horizontal="left" vertical="center"/>
    </xf>
    <xf numFmtId="1" fontId="14" fillId="0" borderId="1" xfId="0" applyNumberFormat="1" applyFont="1" applyFill="1" applyBorder="1" applyAlignment="1">
      <alignment horizontal="center" vertical="center"/>
    </xf>
    <xf numFmtId="0" fontId="14" fillId="0" borderId="1" xfId="0" applyFont="1" applyFill="1" applyBorder="1" applyAlignment="1">
      <alignment vertical="center"/>
    </xf>
    <xf numFmtId="0" fontId="14" fillId="0" borderId="1" xfId="0" applyFont="1" applyFill="1" applyBorder="1" applyAlignment="1">
      <alignment horizontal="center" vertical="center"/>
    </xf>
    <xf numFmtId="0" fontId="25" fillId="0" borderId="1" xfId="0" applyNumberFormat="1" applyFont="1" applyFill="1" applyBorder="1" applyAlignment="1">
      <alignment horizontal="right" vertical="center"/>
    </xf>
    <xf numFmtId="0" fontId="14" fillId="0" borderId="1" xfId="0" applyNumberFormat="1" applyFont="1" applyFill="1" applyBorder="1" applyAlignment="1">
      <alignment horizontal="right" vertical="center"/>
    </xf>
    <xf numFmtId="3" fontId="17" fillId="0" borderId="9" xfId="0" applyNumberFormat="1" applyFont="1" applyFill="1" applyBorder="1" applyAlignment="1">
      <alignment vertical="center"/>
    </xf>
    <xf numFmtId="3" fontId="7" fillId="0" borderId="0" xfId="1" applyNumberFormat="1" applyFont="1" applyFill="1" applyBorder="1" applyAlignment="1">
      <alignment horizontal="right"/>
    </xf>
    <xf numFmtId="3" fontId="7" fillId="0" borderId="0" xfId="0" applyNumberFormat="1" applyFont="1" applyFill="1" applyBorder="1"/>
    <xf numFmtId="0" fontId="8" fillId="0" borderId="1" xfId="0" applyNumberFormat="1" applyFont="1" applyBorder="1" applyAlignment="1">
      <alignment horizontal="left" vertical="top"/>
    </xf>
    <xf numFmtId="0" fontId="24" fillId="0" borderId="0" xfId="0" applyFont="1" applyAlignment="1">
      <alignment horizontal="center"/>
    </xf>
    <xf numFmtId="0" fontId="11" fillId="0" borderId="1" xfId="0" applyNumberFormat="1" applyFont="1" applyBorder="1" applyAlignment="1">
      <alignment vertical="top" wrapText="1"/>
    </xf>
    <xf numFmtId="0" fontId="6" fillId="0" borderId="0" xfId="0" applyFont="1" applyFill="1" applyBorder="1" applyAlignment="1">
      <alignment horizontal="left" vertical="top"/>
    </xf>
    <xf numFmtId="166" fontId="6"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6" fillId="0" borderId="0" xfId="0" applyFont="1" applyFill="1" applyBorder="1" applyAlignment="1">
      <alignment horizontal="left" vertical="top" wrapText="1"/>
    </xf>
    <xf numFmtId="0" fontId="7" fillId="0" borderId="0" xfId="0" applyFont="1" applyFill="1" applyAlignment="1">
      <alignment horizontal="left"/>
    </xf>
    <xf numFmtId="0" fontId="7" fillId="0" borderId="0" xfId="0" applyFont="1" applyFill="1" applyAlignment="1">
      <alignment horizontal="right"/>
    </xf>
    <xf numFmtId="0" fontId="6" fillId="0" borderId="0" xfId="0" applyFont="1" applyFill="1" applyAlignment="1">
      <alignment horizontal="center"/>
    </xf>
    <xf numFmtId="0" fontId="7" fillId="0" borderId="0" xfId="0" applyNumberFormat="1" applyFont="1" applyFill="1" applyBorder="1" applyAlignment="1">
      <alignment horizontal="center"/>
    </xf>
    <xf numFmtId="0" fontId="19" fillId="0" borderId="0" xfId="0" applyFont="1" applyProtection="1">
      <protection locked="0"/>
    </xf>
    <xf numFmtId="165" fontId="26" fillId="0" borderId="0" xfId="0" applyNumberFormat="1" applyFont="1" applyFill="1" applyProtection="1">
      <protection locked="0"/>
    </xf>
    <xf numFmtId="0" fontId="19" fillId="0" borderId="0" xfId="0" applyFont="1" applyFill="1" applyBorder="1" applyAlignment="1" applyProtection="1">
      <alignment vertical="center"/>
      <protection locked="0"/>
    </xf>
    <xf numFmtId="3" fontId="19" fillId="0" borderId="6" xfId="0" applyNumberFormat="1" applyFont="1" applyFill="1" applyBorder="1" applyAlignment="1" applyProtection="1">
      <alignment horizontal="left" vertical="center"/>
      <protection locked="0"/>
    </xf>
    <xf numFmtId="3" fontId="19" fillId="0" borderId="6" xfId="0" applyNumberFormat="1" applyFont="1" applyFill="1" applyBorder="1" applyAlignment="1" applyProtection="1">
      <alignment vertical="center"/>
      <protection locked="0"/>
    </xf>
    <xf numFmtId="166" fontId="15" fillId="0" borderId="3" xfId="0" applyNumberFormat="1" applyFont="1" applyFill="1" applyBorder="1" applyAlignment="1" applyProtection="1">
      <alignment vertical="center"/>
      <protection locked="0"/>
    </xf>
    <xf numFmtId="3" fontId="19" fillId="0" borderId="7" xfId="0" applyNumberFormat="1" applyFont="1" applyFill="1" applyBorder="1" applyAlignment="1" applyProtection="1">
      <alignment vertical="center"/>
      <protection locked="0"/>
    </xf>
    <xf numFmtId="4" fontId="19" fillId="0" borderId="6" xfId="0" applyNumberFormat="1" applyFont="1" applyFill="1" applyBorder="1" applyAlignment="1" applyProtection="1">
      <alignment vertical="center"/>
      <protection locked="0"/>
    </xf>
    <xf numFmtId="4" fontId="19" fillId="0" borderId="7" xfId="0" applyNumberFormat="1" applyFont="1" applyFill="1" applyBorder="1" applyAlignment="1" applyProtection="1">
      <alignment vertical="center"/>
      <protection locked="0"/>
    </xf>
    <xf numFmtId="4" fontId="19" fillId="0" borderId="9" xfId="0" applyNumberFormat="1" applyFont="1" applyFill="1" applyBorder="1" applyAlignment="1" applyProtection="1">
      <alignment vertical="center"/>
      <protection locked="0"/>
    </xf>
    <xf numFmtId="4" fontId="19" fillId="0" borderId="10" xfId="0" applyNumberFormat="1" applyFont="1" applyFill="1" applyBorder="1" applyAlignment="1" applyProtection="1">
      <alignment vertical="center"/>
      <protection locked="0"/>
    </xf>
    <xf numFmtId="3" fontId="19" fillId="0" borderId="6" xfId="0" applyNumberFormat="1" applyFont="1" applyFill="1" applyBorder="1" applyAlignment="1" applyProtection="1">
      <alignment horizontal="right" vertical="center"/>
      <protection locked="0"/>
    </xf>
    <xf numFmtId="3" fontId="19" fillId="0" borderId="7" xfId="0" applyNumberFormat="1" applyFont="1" applyFill="1" applyBorder="1" applyAlignment="1" applyProtection="1">
      <alignment horizontal="right" vertical="center"/>
      <protection locked="0"/>
    </xf>
  </cellXfs>
  <cellStyles count="18">
    <cellStyle name="Comma" xfId="1" builtinId="3"/>
    <cellStyle name="Dezimal 2" xfId="2"/>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Normal" xfId="0" builtinId="0"/>
    <cellStyle name="Normal 2" xfId="3"/>
    <cellStyle name="Normal 2 2" xfId="4"/>
    <cellStyle name="Standard 2" xfId="5"/>
  </cellStyles>
  <dxfs count="0"/>
  <tableStyles count="0" defaultTableStyle="TableStyleMedium9" defaultPivotStyle="PivotStyleMedium7"/>
  <colors>
    <mruColors>
      <color rgb="FFED7D31"/>
      <color rgb="FF70AD47"/>
      <color rgb="FF5B9B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9.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chartsheet" Target="chartsheets/sheet1.xml"/><Relationship Id="rId8" Type="http://schemas.openxmlformats.org/officeDocument/2006/relationships/worksheet" Target="worksheets/sheet7.xml"/><Relationship Id="rId9" Type="http://schemas.openxmlformats.org/officeDocument/2006/relationships/chartsheet" Target="chartsheets/sheet2.xml"/><Relationship Id="rId10"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Monthly Average Costs vs. Revenues</a:t>
            </a:r>
          </a:p>
        </c:rich>
      </c:tx>
      <c:layout>
        <c:manualLayout>
          <c:xMode val="edge"/>
          <c:yMode val="edge"/>
          <c:x val="0.398404859130451"/>
          <c:y val="0.0146409990793792"/>
        </c:manualLayout>
      </c:layout>
      <c:overlay val="0"/>
    </c:title>
    <c:autoTitleDeleted val="0"/>
    <c:plotArea>
      <c:layout>
        <c:manualLayout>
          <c:layoutTarget val="inner"/>
          <c:xMode val="edge"/>
          <c:yMode val="edge"/>
          <c:x val="0.157406044293412"/>
          <c:y val="0.109550246294872"/>
          <c:w val="0.795930790710629"/>
          <c:h val="0.71158878720156"/>
        </c:manualLayout>
      </c:layout>
      <c:barChart>
        <c:barDir val="col"/>
        <c:grouping val="stacked"/>
        <c:varyColors val="0"/>
        <c:ser>
          <c:idx val="3"/>
          <c:order val="0"/>
          <c:tx>
            <c:strRef>
              <c:f>'Data Costs vs Revenues Charts'!$A$3</c:f>
              <c:strCache>
                <c:ptCount val="1"/>
                <c:pt idx="0">
                  <c:v>Revenues</c:v>
                </c:pt>
              </c:strCache>
            </c:strRef>
          </c:tx>
          <c:invertIfNegative val="0"/>
          <c:cat>
            <c:strRef>
              <c:f>'Data Costs vs Revenues Charts'!$B$2:$C$2</c:f>
              <c:strCache>
                <c:ptCount val="2"/>
                <c:pt idx="0">
                  <c:v>Costs</c:v>
                </c:pt>
                <c:pt idx="1">
                  <c:v>Revenues</c:v>
                </c:pt>
              </c:strCache>
            </c:strRef>
          </c:cat>
          <c:val>
            <c:numRef>
              <c:f>'Data Costs vs Revenues Charts'!$B$3:$C$3</c:f>
              <c:numCache>
                <c:formatCode>#,##0</c:formatCode>
                <c:ptCount val="2"/>
                <c:pt idx="1">
                  <c:v>3.31834E6</c:v>
                </c:pt>
              </c:numCache>
            </c:numRef>
          </c:val>
        </c:ser>
        <c:ser>
          <c:idx val="0"/>
          <c:order val="1"/>
          <c:tx>
            <c:strRef>
              <c:f>'Data Costs vs Revenues Charts'!$A$4</c:f>
              <c:strCache>
                <c:ptCount val="1"/>
                <c:pt idx="0">
                  <c:v>Raw material costs</c:v>
                </c:pt>
              </c:strCache>
            </c:strRef>
          </c:tx>
          <c:spPr>
            <a:solidFill>
              <a:srgbClr val="ED7D31"/>
            </a:solidFill>
            <a:ln w="25400">
              <a:noFill/>
            </a:ln>
          </c:spPr>
          <c:invertIfNegative val="0"/>
          <c:cat>
            <c:strRef>
              <c:f>'Data Costs vs Revenues Charts'!$B$2:$C$2</c:f>
              <c:strCache>
                <c:ptCount val="2"/>
                <c:pt idx="0">
                  <c:v>Costs</c:v>
                </c:pt>
                <c:pt idx="1">
                  <c:v>Revenues</c:v>
                </c:pt>
              </c:strCache>
            </c:strRef>
          </c:cat>
          <c:val>
            <c:numRef>
              <c:f>'Data Costs vs Revenues Charts'!$B$4:$C$4</c:f>
              <c:numCache>
                <c:formatCode>#,##0</c:formatCode>
                <c:ptCount val="2"/>
                <c:pt idx="0">
                  <c:v>553990.0</c:v>
                </c:pt>
              </c:numCache>
            </c:numRef>
          </c:val>
        </c:ser>
        <c:ser>
          <c:idx val="2"/>
          <c:order val="2"/>
          <c:tx>
            <c:strRef>
              <c:f>'Data Costs vs Revenues Charts'!$A$5</c:f>
              <c:strCache>
                <c:ptCount val="1"/>
                <c:pt idx="0">
                  <c:v>Fixed costs</c:v>
                </c:pt>
              </c:strCache>
            </c:strRef>
          </c:tx>
          <c:invertIfNegative val="0"/>
          <c:cat>
            <c:strRef>
              <c:f>'Data Costs vs Revenues Charts'!$B$2:$C$2</c:f>
              <c:strCache>
                <c:ptCount val="2"/>
                <c:pt idx="0">
                  <c:v>Costs</c:v>
                </c:pt>
                <c:pt idx="1">
                  <c:v>Revenues</c:v>
                </c:pt>
              </c:strCache>
            </c:strRef>
          </c:cat>
          <c:val>
            <c:numRef>
              <c:f>'Data Costs vs Revenues Charts'!$B$5:$C$5</c:f>
              <c:numCache>
                <c:formatCode>#,##0</c:formatCode>
                <c:ptCount val="2"/>
                <c:pt idx="0">
                  <c:v>1.6475E6</c:v>
                </c:pt>
              </c:numCache>
            </c:numRef>
          </c:val>
        </c:ser>
        <c:ser>
          <c:idx val="1"/>
          <c:order val="3"/>
          <c:tx>
            <c:strRef>
              <c:f>'Data Costs vs Revenues Charts'!$A$6</c:f>
              <c:strCache>
                <c:ptCount val="1"/>
                <c:pt idx="0">
                  <c:v>Variable costs</c:v>
                </c:pt>
              </c:strCache>
            </c:strRef>
          </c:tx>
          <c:spPr>
            <a:solidFill>
              <a:schemeClr val="accent6"/>
            </a:solidFill>
          </c:spPr>
          <c:invertIfNegative val="0"/>
          <c:cat>
            <c:strRef>
              <c:f>'Data Costs vs Revenues Charts'!$B$2:$C$2</c:f>
              <c:strCache>
                <c:ptCount val="2"/>
                <c:pt idx="0">
                  <c:v>Costs</c:v>
                </c:pt>
                <c:pt idx="1">
                  <c:v>Revenues</c:v>
                </c:pt>
              </c:strCache>
            </c:strRef>
          </c:cat>
          <c:val>
            <c:numRef>
              <c:f>'Data Costs vs Revenues Charts'!$B$6:$C$6</c:f>
              <c:numCache>
                <c:formatCode>#,##0</c:formatCode>
                <c:ptCount val="2"/>
                <c:pt idx="0">
                  <c:v>483330.0</c:v>
                </c:pt>
              </c:numCache>
            </c:numRef>
          </c:val>
        </c:ser>
        <c:ser>
          <c:idx val="4"/>
          <c:order val="4"/>
          <c:tx>
            <c:strRef>
              <c:f>'Data Costs vs Revenues Charts'!$A$7</c:f>
              <c:strCache>
                <c:ptCount val="1"/>
                <c:pt idx="0">
                  <c:v>Other costs</c:v>
                </c:pt>
              </c:strCache>
            </c:strRef>
          </c:tx>
          <c:invertIfNegative val="0"/>
          <c:val>
            <c:numRef>
              <c:f>'Data Costs vs Revenues Charts'!$B$7:$C$7</c:f>
              <c:numCache>
                <c:formatCode>#,##0</c:formatCode>
                <c:ptCount val="2"/>
                <c:pt idx="0">
                  <c:v>103000.0</c:v>
                </c:pt>
              </c:numCache>
            </c:numRef>
          </c:val>
        </c:ser>
        <c:dLbls>
          <c:showLegendKey val="0"/>
          <c:showVal val="0"/>
          <c:showCatName val="0"/>
          <c:showSerName val="0"/>
          <c:showPercent val="0"/>
          <c:showBubbleSize val="0"/>
        </c:dLbls>
        <c:gapWidth val="75"/>
        <c:overlap val="100"/>
        <c:axId val="744331616"/>
        <c:axId val="300766528"/>
      </c:barChart>
      <c:catAx>
        <c:axId val="7443316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charset="0"/>
                <a:ea typeface="Arial" charset="0"/>
                <a:cs typeface="Arial" charset="0"/>
              </a:defRPr>
            </a:pPr>
            <a:endParaRPr lang="en-US"/>
          </a:p>
        </c:txPr>
        <c:crossAx val="300766528"/>
        <c:crosses val="autoZero"/>
        <c:auto val="1"/>
        <c:lblAlgn val="ctr"/>
        <c:lblOffset val="100"/>
        <c:noMultiLvlLbl val="0"/>
      </c:catAx>
      <c:valAx>
        <c:axId val="300766528"/>
        <c:scaling>
          <c:orientation val="minMax"/>
        </c:scaling>
        <c:delete val="0"/>
        <c:axPos val="l"/>
        <c:majorGridlines>
          <c:spPr>
            <a:ln w="9525" cap="flat" cmpd="sng" algn="ctr">
              <a:solidFill>
                <a:schemeClr val="tx1"/>
              </a:solidFill>
              <a:round/>
            </a:ln>
            <a:effectLst/>
          </c:spPr>
        </c:majorGridlines>
        <c:minorGridlines>
          <c:spPr>
            <a:ln w="9525" cap="flat" cmpd="sng" algn="ctr">
              <a:solidFill>
                <a:schemeClr val="bg1">
                  <a:lumMod val="75000"/>
                </a:schemeClr>
              </a:solidFill>
              <a:round/>
            </a:ln>
            <a:effectLst/>
          </c:spPr>
        </c:minorGridlines>
        <c:title>
          <c:tx>
            <c:strRef>
              <c:f>'Data Costs vs Revenues Charts'!$A$2</c:f>
              <c:strCache>
                <c:ptCount val="1"/>
                <c:pt idx="0">
                  <c:v>[UGX/month]</c:v>
                </c:pt>
              </c:strCache>
            </c:strRef>
          </c:tx>
          <c:layout>
            <c:manualLayout>
              <c:xMode val="edge"/>
              <c:yMode val="edge"/>
              <c:x val="0.0163907632402804"/>
              <c:y val="0.359090043517722"/>
            </c:manualLayout>
          </c:layout>
          <c:overlay val="0"/>
          <c:spPr>
            <a:noFill/>
            <a:ln w="25400">
              <a:noFill/>
            </a:ln>
          </c:spPr>
          <c:txPr>
            <a:bodyPr/>
            <a:lstStyle/>
            <a:p>
              <a:pPr>
                <a:defRPr sz="1200" b="1" i="0" u="none" strike="noStrike" baseline="0">
                  <a:solidFill>
                    <a:srgbClr val="000000"/>
                  </a:solidFill>
                  <a:latin typeface="Arial"/>
                  <a:ea typeface="Arial"/>
                  <a:cs typeface="Arial"/>
                </a:defRPr>
              </a:pPr>
              <a:endParaRPr lang="en-US"/>
            </a:p>
          </c:txPr>
        </c:title>
        <c:numFmt formatCode="#,##0" sourceLinked="0"/>
        <c:majorTickMark val="out"/>
        <c:minorTickMark val="none"/>
        <c:tickLblPos val="nextTo"/>
        <c:spPr>
          <a:ln w="6350">
            <a:noFill/>
          </a:ln>
        </c:spPr>
        <c:txPr>
          <a:bodyPr rot="-60000000" spcFirstLastPara="1" vertOverflow="ellipsis" vert="horz" wrap="square" anchor="ctr" anchorCtr="1"/>
          <a:lstStyle/>
          <a:p>
            <a:pPr>
              <a:defRPr sz="1200" b="1" i="0" u="none" strike="noStrike" kern="1200" baseline="0">
                <a:solidFill>
                  <a:schemeClr val="tx1"/>
                </a:solidFill>
                <a:latin typeface="Arial" charset="0"/>
                <a:ea typeface="Arial" charset="0"/>
                <a:cs typeface="Arial" charset="0"/>
              </a:defRPr>
            </a:pPr>
            <a:endParaRPr lang="en-US"/>
          </a:p>
        </c:txPr>
        <c:crossAx val="744331616"/>
        <c:crosses val="autoZero"/>
        <c:crossBetween val="between"/>
      </c:valAx>
      <c:spPr>
        <a:noFill/>
        <a:ln w="25400">
          <a:noFill/>
        </a:ln>
      </c:spPr>
    </c:plotArea>
    <c:legend>
      <c:legendPos val="r"/>
      <c:layout>
        <c:manualLayout>
          <c:xMode val="edge"/>
          <c:yMode val="edge"/>
          <c:x val="0.147372707575952"/>
          <c:y val="0.913147913616459"/>
          <c:w val="0.797445616975475"/>
          <c:h val="0.0868521187633608"/>
        </c:manualLayout>
      </c:layout>
      <c:overlay val="0"/>
      <c:spPr>
        <a:noFill/>
        <a:ln w="25400">
          <a:noFill/>
        </a:ln>
      </c:spPr>
      <c:txPr>
        <a:bodyPr rot="0" spcFirstLastPara="1" vertOverflow="ellipsis" vert="horz" wrap="square" anchor="ctr" anchorCtr="1"/>
        <a:lstStyle/>
        <a:p>
          <a:pPr>
            <a:defRPr sz="1200" b="0" i="0" u="none" strike="noStrike" kern="1200" baseline="0">
              <a:solidFill>
                <a:schemeClr val="tx1"/>
              </a:solidFill>
              <a:latin typeface="Arial" charset="0"/>
              <a:ea typeface="Arial" charset="0"/>
              <a:cs typeface="Arial"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800" b="1">
          <a:latin typeface="Arial" charset="0"/>
          <a:ea typeface="Arial" charset="0"/>
          <a:cs typeface="Arial" charset="0"/>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pPr>
            <a:r>
              <a:rPr lang="en-US" sz="1400" b="1"/>
              <a:t>Sensitivity Analysis of Input Parameters on Net Profit/Loss</a:t>
            </a:r>
          </a:p>
        </c:rich>
      </c:tx>
      <c:layout>
        <c:manualLayout>
          <c:xMode val="edge"/>
          <c:yMode val="edge"/>
          <c:x val="0.248705626884667"/>
          <c:y val="0.00627471389116253"/>
        </c:manualLayout>
      </c:layout>
      <c:overlay val="0"/>
    </c:title>
    <c:autoTitleDeleted val="0"/>
    <c:plotArea>
      <c:layout>
        <c:manualLayout>
          <c:layoutTarget val="inner"/>
          <c:xMode val="edge"/>
          <c:yMode val="edge"/>
          <c:x val="0.159228710816519"/>
          <c:y val="0.0762357414448669"/>
          <c:w val="0.766038090623041"/>
          <c:h val="0.782301518941895"/>
        </c:manualLayout>
      </c:layout>
      <c:barChart>
        <c:barDir val="bar"/>
        <c:grouping val="stacked"/>
        <c:varyColors val="0"/>
        <c:ser>
          <c:idx val="0"/>
          <c:order val="0"/>
          <c:tx>
            <c:strRef>
              <c:f>'Sensitivity Analysis'!$I$13</c:f>
              <c:strCache>
                <c:ptCount val="1"/>
                <c:pt idx="0">
                  <c:v>Pos</c:v>
                </c:pt>
              </c:strCache>
            </c:strRef>
          </c:tx>
          <c:spPr>
            <a:solidFill>
              <a:srgbClr val="0070C0"/>
            </a:solidFill>
            <a:ln w="25400">
              <a:noFill/>
            </a:ln>
          </c:spPr>
          <c:invertIfNegative val="0"/>
          <c:cat>
            <c:strRef>
              <c:f>'Sensitivity Analysis'!$F$14:$F$18</c:f>
              <c:strCache>
                <c:ptCount val="5"/>
                <c:pt idx="0">
                  <c:v>Raw materials (±5%)</c:v>
                </c:pt>
                <c:pt idx="1">
                  <c:v>Variable costs (±5%)</c:v>
                </c:pt>
                <c:pt idx="2">
                  <c:v>Fixed costs (±5%)</c:v>
                </c:pt>
                <c:pt idx="3">
                  <c:v>Sales (±5%)</c:v>
                </c:pt>
                <c:pt idx="4">
                  <c:v>Revenues (±5%)</c:v>
                </c:pt>
              </c:strCache>
            </c:strRef>
          </c:cat>
          <c:val>
            <c:numRef>
              <c:f>'Sensitivity Analysis'!$I$14:$I$18</c:f>
              <c:numCache>
                <c:formatCode>0%</c:formatCode>
                <c:ptCount val="5"/>
                <c:pt idx="0">
                  <c:v>0.0522119806981829</c:v>
                </c:pt>
                <c:pt idx="1">
                  <c:v>0.0954530777411433</c:v>
                </c:pt>
                <c:pt idx="2">
                  <c:v>0.155272185779989</c:v>
                </c:pt>
                <c:pt idx="3">
                  <c:v>0.214979642614793</c:v>
                </c:pt>
                <c:pt idx="4">
                  <c:v>0.312744100128176</c:v>
                </c:pt>
              </c:numCache>
            </c:numRef>
          </c:val>
        </c:ser>
        <c:ser>
          <c:idx val="1"/>
          <c:order val="1"/>
          <c:tx>
            <c:strRef>
              <c:f>'Sensitivity Analysis'!$J$13</c:f>
              <c:strCache>
                <c:ptCount val="1"/>
                <c:pt idx="0">
                  <c:v>Neg</c:v>
                </c:pt>
              </c:strCache>
            </c:strRef>
          </c:tx>
          <c:spPr>
            <a:solidFill>
              <a:srgbClr val="0070C0"/>
            </a:solidFill>
            <a:ln w="25400">
              <a:noFill/>
            </a:ln>
          </c:spPr>
          <c:invertIfNegative val="0"/>
          <c:cat>
            <c:strRef>
              <c:f>'Sensitivity Analysis'!$F$14:$F$18</c:f>
              <c:strCache>
                <c:ptCount val="5"/>
                <c:pt idx="0">
                  <c:v>Raw materials (±5%)</c:v>
                </c:pt>
                <c:pt idx="1">
                  <c:v>Variable costs (±5%)</c:v>
                </c:pt>
                <c:pt idx="2">
                  <c:v>Fixed costs (±5%)</c:v>
                </c:pt>
                <c:pt idx="3">
                  <c:v>Sales (±5%)</c:v>
                </c:pt>
                <c:pt idx="4">
                  <c:v>Revenues (±5%)</c:v>
                </c:pt>
              </c:strCache>
            </c:strRef>
          </c:cat>
          <c:val>
            <c:numRef>
              <c:f>'Sensitivity Analysis'!$J$14:$J$18</c:f>
              <c:numCache>
                <c:formatCode>0%</c:formatCode>
                <c:ptCount val="5"/>
                <c:pt idx="0">
                  <c:v>-0.0522119806981829</c:v>
                </c:pt>
                <c:pt idx="1">
                  <c:v>-0.0954530777411433</c:v>
                </c:pt>
                <c:pt idx="2">
                  <c:v>-0.155272185779989</c:v>
                </c:pt>
                <c:pt idx="3">
                  <c:v>-0.214979642614793</c:v>
                </c:pt>
                <c:pt idx="4">
                  <c:v>-0.312744100128176</c:v>
                </c:pt>
              </c:numCache>
            </c:numRef>
          </c:val>
        </c:ser>
        <c:dLbls>
          <c:showLegendKey val="0"/>
          <c:showVal val="0"/>
          <c:showCatName val="0"/>
          <c:showSerName val="0"/>
          <c:showPercent val="0"/>
          <c:showBubbleSize val="0"/>
        </c:dLbls>
        <c:gapWidth val="182"/>
        <c:overlap val="100"/>
        <c:axId val="300719824"/>
        <c:axId val="300722144"/>
      </c:barChart>
      <c:catAx>
        <c:axId val="300719824"/>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0" vert="horz"/>
          <a:lstStyle/>
          <a:p>
            <a:pPr>
              <a:defRPr sz="1200" b="1"/>
            </a:pPr>
            <a:endParaRPr lang="en-US"/>
          </a:p>
        </c:txPr>
        <c:crossAx val="300722144"/>
        <c:crossesAt val="-1.0"/>
        <c:auto val="1"/>
        <c:lblAlgn val="ctr"/>
        <c:lblOffset val="100"/>
        <c:noMultiLvlLbl val="0"/>
      </c:catAx>
      <c:valAx>
        <c:axId val="300722144"/>
        <c:scaling>
          <c:orientation val="minMax"/>
        </c:scaling>
        <c:delete val="0"/>
        <c:axPos val="b"/>
        <c:majorGridlines>
          <c:spPr>
            <a:ln w="9525" cap="flat" cmpd="sng" algn="ctr">
              <a:solidFill>
                <a:schemeClr val="tx1"/>
              </a:solidFill>
              <a:round/>
            </a:ln>
            <a:effectLst/>
          </c:spPr>
        </c:majorGridlines>
        <c:title>
          <c:tx>
            <c:rich>
              <a:bodyPr/>
              <a:lstStyle/>
              <a:p>
                <a:pPr>
                  <a:defRPr sz="1200" b="1"/>
                </a:pPr>
                <a:r>
                  <a:rPr lang="en-US" sz="1200" b="1"/>
                  <a:t>Percentage Change in Net Profit/Loss</a:t>
                </a:r>
              </a:p>
            </c:rich>
          </c:tx>
          <c:layout>
            <c:manualLayout>
              <c:xMode val="edge"/>
              <c:yMode val="edge"/>
              <c:x val="0.35161842975433"/>
              <c:y val="0.944392859672035"/>
            </c:manualLayout>
          </c:layout>
          <c:overlay val="0"/>
        </c:title>
        <c:numFmt formatCode="0%" sourceLinked="1"/>
        <c:majorTickMark val="none"/>
        <c:minorTickMark val="none"/>
        <c:tickLblPos val="nextTo"/>
        <c:spPr>
          <a:ln w="6350">
            <a:noFill/>
          </a:ln>
        </c:spPr>
        <c:txPr>
          <a:bodyPr rot="0" vert="horz"/>
          <a:lstStyle/>
          <a:p>
            <a:pPr>
              <a:defRPr sz="1200"/>
            </a:pPr>
            <a:endParaRPr lang="en-US"/>
          </a:p>
        </c:txPr>
        <c:crossAx val="30071982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7.xml"/></Relationships>
</file>

<file path=xl/chartsheets/sheet1.xml><?xml version="1.0" encoding="utf-8"?>
<chartsheet xmlns="http://schemas.openxmlformats.org/spreadsheetml/2006/main" xmlns:r="http://schemas.openxmlformats.org/officeDocument/2006/relationships">
  <sheetPr/>
  <sheetViews>
    <sheetView zoomScale="197"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jpg"/><Relationship Id="rId7" Type="http://schemas.openxmlformats.org/officeDocument/2006/relationships/image" Target="../media/image7.jpg"/><Relationship Id="rId8" Type="http://schemas.openxmlformats.org/officeDocument/2006/relationships/image" Target="../media/image8.jpg"/><Relationship Id="rId9" Type="http://schemas.openxmlformats.org/officeDocument/2006/relationships/image" Target="../media/image9.jpeg"/><Relationship Id="rId1" Type="http://schemas.openxmlformats.org/officeDocument/2006/relationships/image" Target="../media/image1.jpeg"/><Relationship Id="rId2"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177154</xdr:colOff>
      <xdr:row>23</xdr:row>
      <xdr:rowOff>127860</xdr:rowOff>
    </xdr:from>
    <xdr:to>
      <xdr:col>2</xdr:col>
      <xdr:colOff>395492</xdr:colOff>
      <xdr:row>25</xdr:row>
      <xdr:rowOff>196964</xdr:rowOff>
    </xdr:to>
    <xdr:pic>
      <xdr:nvPicPr>
        <xdr:cNvPr id="22" name="Bild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887" y="4979260"/>
          <a:ext cx="1048072" cy="475504"/>
        </a:xfrm>
        <a:prstGeom prst="rect">
          <a:avLst/>
        </a:prstGeom>
        <a:noFill/>
        <a:ln>
          <a:noFill/>
        </a:ln>
      </xdr:spPr>
    </xdr:pic>
    <xdr:clientData/>
  </xdr:twoCellAnchor>
  <xdr:twoCellAnchor>
    <xdr:from>
      <xdr:col>4</xdr:col>
      <xdr:colOff>755600</xdr:colOff>
      <xdr:row>23</xdr:row>
      <xdr:rowOff>31629</xdr:rowOff>
    </xdr:from>
    <xdr:to>
      <xdr:col>5</xdr:col>
      <xdr:colOff>667478</xdr:colOff>
      <xdr:row>26</xdr:row>
      <xdr:rowOff>39312</xdr:rowOff>
    </xdr:to>
    <xdr:pic>
      <xdr:nvPicPr>
        <xdr:cNvPr id="23" name="Picture 2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74533" y="4883029"/>
          <a:ext cx="741612" cy="617283"/>
        </a:xfrm>
        <a:prstGeom prst="rect">
          <a:avLst/>
        </a:prstGeom>
        <a:noFill/>
        <a:ln>
          <a:noFill/>
        </a:ln>
      </xdr:spPr>
    </xdr:pic>
    <xdr:clientData/>
  </xdr:twoCellAnchor>
  <xdr:twoCellAnchor>
    <xdr:from>
      <xdr:col>0</xdr:col>
      <xdr:colOff>0</xdr:colOff>
      <xdr:row>23</xdr:row>
      <xdr:rowOff>122981</xdr:rowOff>
    </xdr:from>
    <xdr:to>
      <xdr:col>1</xdr:col>
      <xdr:colOff>137634</xdr:colOff>
      <xdr:row>26</xdr:row>
      <xdr:rowOff>128482</xdr:rowOff>
    </xdr:to>
    <xdr:pic>
      <xdr:nvPicPr>
        <xdr:cNvPr id="24" name="Picture 23" descr="German Ugandan Cooperation"/>
        <xdr:cNvPicPr/>
      </xdr:nvPicPr>
      <xdr:blipFill>
        <a:blip xmlns:r="http://schemas.openxmlformats.org/officeDocument/2006/relationships" r:embed="rId3">
          <a:extLst>
            <a:ext uri="{28A0092B-C50C-407E-A947-70E740481C1C}">
              <a14:useLocalDpi xmlns:a14="http://schemas.microsoft.com/office/drawing/2010/main" val="0"/>
            </a:ext>
          </a:extLst>
        </a:blip>
        <a:srcRect l="13545" t="14917" r="12450" b="19890"/>
        <a:stretch>
          <a:fillRect/>
        </a:stretch>
      </xdr:blipFill>
      <xdr:spPr bwMode="auto">
        <a:xfrm>
          <a:off x="0" y="4974381"/>
          <a:ext cx="967367" cy="615101"/>
        </a:xfrm>
        <a:prstGeom prst="rect">
          <a:avLst/>
        </a:prstGeom>
        <a:noFill/>
        <a:ln>
          <a:noFill/>
        </a:ln>
      </xdr:spPr>
    </xdr:pic>
    <xdr:clientData/>
  </xdr:twoCellAnchor>
  <xdr:twoCellAnchor>
    <xdr:from>
      <xdr:col>3</xdr:col>
      <xdr:colOff>13771</xdr:colOff>
      <xdr:row>23</xdr:row>
      <xdr:rowOff>190857</xdr:rowOff>
    </xdr:from>
    <xdr:to>
      <xdr:col>4</xdr:col>
      <xdr:colOff>635634</xdr:colOff>
      <xdr:row>26</xdr:row>
      <xdr:rowOff>20771</xdr:rowOff>
    </xdr:to>
    <xdr:pic>
      <xdr:nvPicPr>
        <xdr:cNvPr id="25" name="Bild 25" descr="Picture1"/>
        <xdr:cNvPicPr/>
      </xdr:nvPicPr>
      <xdr:blipFill>
        <a:blip xmlns:r="http://schemas.openxmlformats.org/officeDocument/2006/relationships" r:embed="rId4">
          <a:extLst>
            <a:ext uri="{28A0092B-C50C-407E-A947-70E740481C1C}">
              <a14:useLocalDpi xmlns:a14="http://schemas.microsoft.com/office/drawing/2010/main" val="0"/>
            </a:ext>
          </a:extLst>
        </a:blip>
        <a:srcRect t="19363"/>
        <a:stretch>
          <a:fillRect/>
        </a:stretch>
      </xdr:blipFill>
      <xdr:spPr bwMode="auto">
        <a:xfrm>
          <a:off x="2502971" y="5042257"/>
          <a:ext cx="1451596" cy="439514"/>
        </a:xfrm>
        <a:prstGeom prst="rect">
          <a:avLst/>
        </a:prstGeom>
        <a:noFill/>
        <a:ln>
          <a:noFill/>
        </a:ln>
      </xdr:spPr>
    </xdr:pic>
    <xdr:clientData/>
  </xdr:twoCellAnchor>
  <xdr:twoCellAnchor>
    <xdr:from>
      <xdr:col>7</xdr:col>
      <xdr:colOff>1505</xdr:colOff>
      <xdr:row>23</xdr:row>
      <xdr:rowOff>121431</xdr:rowOff>
    </xdr:from>
    <xdr:to>
      <xdr:col>7</xdr:col>
      <xdr:colOff>569710</xdr:colOff>
      <xdr:row>26</xdr:row>
      <xdr:rowOff>129114</xdr:rowOff>
    </xdr:to>
    <xdr:pic>
      <xdr:nvPicPr>
        <xdr:cNvPr id="26" name="Picture 25"/>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809638" y="4972831"/>
          <a:ext cx="568205" cy="617283"/>
        </a:xfrm>
        <a:prstGeom prst="rect">
          <a:avLst/>
        </a:prstGeom>
      </xdr:spPr>
    </xdr:pic>
    <xdr:clientData/>
  </xdr:twoCellAnchor>
  <xdr:twoCellAnchor>
    <xdr:from>
      <xdr:col>10</xdr:col>
      <xdr:colOff>176774</xdr:colOff>
      <xdr:row>23</xdr:row>
      <xdr:rowOff>59266</xdr:rowOff>
    </xdr:from>
    <xdr:to>
      <xdr:col>10</xdr:col>
      <xdr:colOff>751523</xdr:colOff>
      <xdr:row>26</xdr:row>
      <xdr:rowOff>129113</xdr:rowOff>
    </xdr:to>
    <xdr:pic>
      <xdr:nvPicPr>
        <xdr:cNvPr id="27" name="Picture 26"/>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24236" t="11015" r="24189" b="8948"/>
        <a:stretch/>
      </xdr:blipFill>
      <xdr:spPr bwMode="auto">
        <a:xfrm>
          <a:off x="8474107" y="4910666"/>
          <a:ext cx="574749" cy="679447"/>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764586</xdr:colOff>
      <xdr:row>23</xdr:row>
      <xdr:rowOff>121431</xdr:rowOff>
    </xdr:from>
    <xdr:to>
      <xdr:col>8</xdr:col>
      <xdr:colOff>644836</xdr:colOff>
      <xdr:row>26</xdr:row>
      <xdr:rowOff>129114</xdr:rowOff>
    </xdr:to>
    <xdr:pic>
      <xdr:nvPicPr>
        <xdr:cNvPr id="29" name="Picture 28"/>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15442" r="15252"/>
        <a:stretch/>
      </xdr:blipFill>
      <xdr:spPr bwMode="auto">
        <a:xfrm>
          <a:off x="6572719" y="4972831"/>
          <a:ext cx="709984" cy="617283"/>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37502</xdr:colOff>
      <xdr:row>23</xdr:row>
      <xdr:rowOff>171541</xdr:rowOff>
    </xdr:from>
    <xdr:to>
      <xdr:col>10</xdr:col>
      <xdr:colOff>11545</xdr:colOff>
      <xdr:row>26</xdr:row>
      <xdr:rowOff>74526</xdr:rowOff>
    </xdr:to>
    <xdr:pic>
      <xdr:nvPicPr>
        <xdr:cNvPr id="30" name="Picture 29"/>
        <xdr:cNvPicPr/>
      </xdr:nvPicPr>
      <xdr:blipFill>
        <a:blip xmlns:r="http://schemas.openxmlformats.org/officeDocument/2006/relationships" r:embed="rId8"/>
        <a:stretch>
          <a:fillRect/>
        </a:stretch>
      </xdr:blipFill>
      <xdr:spPr>
        <a:xfrm>
          <a:off x="7505102" y="5022941"/>
          <a:ext cx="803776" cy="512585"/>
        </a:xfrm>
        <a:prstGeom prst="rect">
          <a:avLst/>
        </a:prstGeom>
      </xdr:spPr>
    </xdr:pic>
    <xdr:clientData/>
  </xdr:twoCellAnchor>
  <xdr:twoCellAnchor>
    <xdr:from>
      <xdr:col>0</xdr:col>
      <xdr:colOff>0</xdr:colOff>
      <xdr:row>18</xdr:row>
      <xdr:rowOff>47697</xdr:rowOff>
    </xdr:from>
    <xdr:to>
      <xdr:col>1</xdr:col>
      <xdr:colOff>405923</xdr:colOff>
      <xdr:row>19</xdr:row>
      <xdr:rowOff>72434</xdr:rowOff>
    </xdr:to>
    <xdr:pic>
      <xdr:nvPicPr>
        <xdr:cNvPr id="31" name="Picture 30" descr="cewas"/>
        <xdr:cNvPicPr/>
      </xdr:nvPicPr>
      <xdr:blipFill>
        <a:blip xmlns:r="http://schemas.openxmlformats.org/officeDocument/2006/relationships" r:embed="rId9">
          <a:extLst>
            <a:ext uri="{28A0092B-C50C-407E-A947-70E740481C1C}">
              <a14:useLocalDpi xmlns:a14="http://schemas.microsoft.com/office/drawing/2010/main" val="0"/>
            </a:ext>
          </a:extLst>
        </a:blip>
        <a:srcRect t="24477" b="30518"/>
        <a:stretch>
          <a:fillRect/>
        </a:stretch>
      </xdr:blipFill>
      <xdr:spPr bwMode="auto">
        <a:xfrm>
          <a:off x="0" y="3883097"/>
          <a:ext cx="1235656" cy="2279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7207267</xdr:colOff>
      <xdr:row>0</xdr:row>
      <xdr:rowOff>620128</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9180000" cy="620127"/>
        </a:xfrm>
        <a:prstGeom prst="rect">
          <a:avLst/>
        </a:prstGeom>
      </xdr:spPr>
    </xdr:pic>
    <xdr:clientData/>
  </xdr:twoCellAnchor>
  <xdr:twoCellAnchor editAs="oneCell">
    <xdr:from>
      <xdr:col>0</xdr:col>
      <xdr:colOff>0</xdr:colOff>
      <xdr:row>9</xdr:row>
      <xdr:rowOff>0</xdr:rowOff>
    </xdr:from>
    <xdr:to>
      <xdr:col>1</xdr:col>
      <xdr:colOff>7207267</xdr:colOff>
      <xdr:row>9</xdr:row>
      <xdr:rowOff>620127</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248400"/>
          <a:ext cx="9180000" cy="6201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6682333</xdr:colOff>
      <xdr:row>0</xdr:row>
      <xdr:rowOff>620127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180000" cy="620127"/>
        </a:xfrm>
        <a:prstGeom prst="rect">
          <a:avLst/>
        </a:prstGeom>
      </xdr:spPr>
    </xdr:pic>
    <xdr:clientData/>
  </xdr:twoCellAnchor>
  <xdr:twoCellAnchor editAs="oneCell">
    <xdr:from>
      <xdr:col>0</xdr:col>
      <xdr:colOff>0</xdr:colOff>
      <xdr:row>26</xdr:row>
      <xdr:rowOff>0</xdr:rowOff>
    </xdr:from>
    <xdr:to>
      <xdr:col>2</xdr:col>
      <xdr:colOff>6682333</xdr:colOff>
      <xdr:row>26</xdr:row>
      <xdr:rowOff>620127</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41533"/>
          <a:ext cx="9180000" cy="6201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7969267</xdr:colOff>
      <xdr:row>0</xdr:row>
      <xdr:rowOff>620128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9175767" cy="6201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180000" cy="620127"/>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180000" cy="62012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absoluteAnchor>
    <xdr:pos x="0" y="0"/>
    <xdr:ext cx="9309036" cy="606634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9036" cy="606634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23"/>
  <sheetViews>
    <sheetView view="pageLayout" topLeftCell="A7" zoomScale="125" workbookViewId="0">
      <selection activeCell="D37" sqref="D37"/>
    </sheetView>
  </sheetViews>
  <sheetFormatPr baseColWidth="10" defaultRowHeight="16" x14ac:dyDescent="0.2"/>
  <cols>
    <col min="1" max="1" width="10.83203125" style="15" customWidth="1"/>
    <col min="2" max="12" width="10.83203125" style="14" customWidth="1"/>
    <col min="13" max="16384" width="10.83203125" style="14"/>
  </cols>
  <sheetData>
    <row r="5" spans="1:11" ht="30" x14ac:dyDescent="0.3">
      <c r="A5" s="140" t="s">
        <v>404</v>
      </c>
      <c r="B5" s="140"/>
      <c r="C5" s="140"/>
      <c r="D5" s="140"/>
      <c r="E5" s="140"/>
      <c r="F5" s="140"/>
      <c r="G5" s="140"/>
      <c r="H5" s="140"/>
      <c r="I5" s="140"/>
      <c r="J5" s="140"/>
      <c r="K5" s="140"/>
    </row>
    <row r="18" spans="1:8" x14ac:dyDescent="0.2">
      <c r="A18" s="16" t="s">
        <v>372</v>
      </c>
    </row>
    <row r="23" spans="1:8" x14ac:dyDescent="0.2">
      <c r="A23" s="15" t="s">
        <v>369</v>
      </c>
      <c r="D23" s="14" t="s">
        <v>370</v>
      </c>
      <c r="H23" s="14" t="s">
        <v>371</v>
      </c>
    </row>
  </sheetData>
  <sheetProtection password="EA7F" sheet="1" objects="1" scenarios="1" selectLockedCells="1" selectUnlockedCells="1"/>
  <mergeCells count="1">
    <mergeCell ref="A5:K5"/>
  </mergeCells>
  <phoneticPr fontId="5" type="noConversion"/>
  <pageMargins left="0.78740157480314965" right="0.78740157480314965" top="0.98425196850393704" bottom="0.98425196850393704" header="0.30000000000000004" footer="0.30000000000000004"/>
  <pageSetup paperSize="9" orientation="landscape" horizontalDpi="0" verticalDpi="0"/>
  <drawing r:id="rId1"/>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view="pageLayout" topLeftCell="A13" zoomScale="125" workbookViewId="0">
      <selection activeCell="B13" sqref="B13"/>
    </sheetView>
  </sheetViews>
  <sheetFormatPr baseColWidth="10" defaultRowHeight="14" x14ac:dyDescent="0.2"/>
  <cols>
    <col min="1" max="1" width="25.83203125" style="2" customWidth="1"/>
    <col min="2" max="2" width="94.83203125" style="2" customWidth="1"/>
    <col min="3" max="16384" width="10.83203125" style="2"/>
  </cols>
  <sheetData>
    <row r="1" spans="1:2" ht="75" customHeight="1" x14ac:dyDescent="0.2"/>
    <row r="2" spans="1:2" s="4" customFormat="1" ht="18" thickBot="1" x14ac:dyDescent="0.25">
      <c r="A2" s="5" t="s">
        <v>34</v>
      </c>
      <c r="B2" s="5"/>
    </row>
    <row r="4" spans="1:2" ht="102" customHeight="1" x14ac:dyDescent="0.2">
      <c r="A4" s="1" t="s">
        <v>30</v>
      </c>
      <c r="B4" s="35" t="s">
        <v>486</v>
      </c>
    </row>
    <row r="5" spans="1:2" x14ac:dyDescent="0.2">
      <c r="B5" s="35"/>
    </row>
    <row r="6" spans="1:2" ht="145" customHeight="1" x14ac:dyDescent="0.2">
      <c r="A6" s="1" t="s">
        <v>31</v>
      </c>
      <c r="B6" s="35" t="s">
        <v>433</v>
      </c>
    </row>
    <row r="7" spans="1:2" x14ac:dyDescent="0.2">
      <c r="B7" s="35"/>
    </row>
    <row r="8" spans="1:2" ht="88" customHeight="1" x14ac:dyDescent="0.2">
      <c r="A8" s="1" t="s">
        <v>32</v>
      </c>
      <c r="B8" s="35" t="s">
        <v>487</v>
      </c>
    </row>
    <row r="9" spans="1:2" x14ac:dyDescent="0.2">
      <c r="B9" s="35"/>
    </row>
    <row r="10" spans="1:2" ht="75" customHeight="1" x14ac:dyDescent="0.2">
      <c r="B10" s="35"/>
    </row>
    <row r="11" spans="1:2" ht="61" customHeight="1" x14ac:dyDescent="0.2">
      <c r="A11" s="1" t="s">
        <v>33</v>
      </c>
      <c r="B11" s="35" t="s">
        <v>488</v>
      </c>
    </row>
    <row r="12" spans="1:2" x14ac:dyDescent="0.2">
      <c r="B12" s="35"/>
    </row>
    <row r="13" spans="1:2" ht="60" customHeight="1" x14ac:dyDescent="0.2">
      <c r="A13" s="1" t="s">
        <v>28</v>
      </c>
      <c r="B13" s="35" t="s">
        <v>451</v>
      </c>
    </row>
    <row r="14" spans="1:2" x14ac:dyDescent="0.2">
      <c r="B14" s="35"/>
    </row>
    <row r="15" spans="1:2" ht="162" customHeight="1" x14ac:dyDescent="0.2">
      <c r="A15" s="1" t="s">
        <v>29</v>
      </c>
      <c r="B15" s="35" t="s">
        <v>452</v>
      </c>
    </row>
    <row r="16" spans="1:2" x14ac:dyDescent="0.2">
      <c r="B16" s="35"/>
    </row>
    <row r="17" spans="2:2" x14ac:dyDescent="0.2">
      <c r="B17" s="35"/>
    </row>
    <row r="18" spans="2:2" x14ac:dyDescent="0.2">
      <c r="B18" s="35"/>
    </row>
    <row r="19" spans="2:2" x14ac:dyDescent="0.2">
      <c r="B19" s="35"/>
    </row>
    <row r="20" spans="2:2" x14ac:dyDescent="0.2">
      <c r="B20" s="35"/>
    </row>
    <row r="21" spans="2:2" x14ac:dyDescent="0.2">
      <c r="B21" s="35"/>
    </row>
  </sheetData>
  <sheetProtection password="EA7F" sheet="1" objects="1" scenarios="1" selectLockedCells="1" selectUnlockedCells="1"/>
  <phoneticPr fontId="5" type="noConversion"/>
  <pageMargins left="0.79000000000000015" right="0.79000000000000015" top="0.19685039370078741" bottom="1" header="0.30000000000000004" footer="0.30000000000000004"/>
  <pageSetup paperSize="9" orientation="landscape" horizontalDpi="0" verticalDpi="0"/>
  <drawing r:id="rId1"/>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view="pageLayout" workbookViewId="0">
      <selection activeCell="C22" sqref="C22"/>
    </sheetView>
  </sheetViews>
  <sheetFormatPr baseColWidth="10" defaultRowHeight="14" x14ac:dyDescent="0.15"/>
  <cols>
    <col min="1" max="1" width="25.83203125" style="3" customWidth="1"/>
    <col min="2" max="2" width="6.83203125" style="128" customWidth="1"/>
    <col min="3" max="3" width="88.83203125" style="3" customWidth="1"/>
    <col min="4" max="16384" width="10.83203125" style="3"/>
  </cols>
  <sheetData>
    <row r="1" spans="1:3" ht="75" customHeight="1" x14ac:dyDescent="0.15"/>
    <row r="2" spans="1:3" s="8" customFormat="1" ht="18" thickBot="1" x14ac:dyDescent="0.25">
      <c r="A2" s="6" t="s">
        <v>35</v>
      </c>
      <c r="B2" s="124"/>
      <c r="C2" s="6"/>
    </row>
    <row r="3" spans="1:3" x14ac:dyDescent="0.15">
      <c r="A3" s="7"/>
      <c r="B3" s="125"/>
      <c r="C3" s="7"/>
    </row>
    <row r="4" spans="1:3" x14ac:dyDescent="0.15">
      <c r="A4" s="1" t="s">
        <v>380</v>
      </c>
      <c r="B4" s="126"/>
      <c r="C4" s="7" t="s">
        <v>448</v>
      </c>
    </row>
    <row r="5" spans="1:3" x14ac:dyDescent="0.15">
      <c r="A5" s="7"/>
      <c r="B5" s="125"/>
      <c r="C5" s="7"/>
    </row>
    <row r="6" spans="1:3" x14ac:dyDescent="0.15">
      <c r="A6" s="1" t="s">
        <v>471</v>
      </c>
      <c r="B6" s="127" t="s">
        <v>435</v>
      </c>
      <c r="C6" s="7" t="s">
        <v>405</v>
      </c>
    </row>
    <row r="7" spans="1:3" x14ac:dyDescent="0.15">
      <c r="A7" s="7"/>
      <c r="B7" s="125" t="s">
        <v>436</v>
      </c>
      <c r="C7" s="7" t="s">
        <v>406</v>
      </c>
    </row>
    <row r="8" spans="1:3" x14ac:dyDescent="0.15">
      <c r="A8" s="7"/>
      <c r="B8" s="125" t="s">
        <v>437</v>
      </c>
      <c r="C8" s="7" t="s">
        <v>453</v>
      </c>
    </row>
    <row r="9" spans="1:3" ht="28" x14ac:dyDescent="0.15">
      <c r="A9" s="7"/>
      <c r="B9" s="125" t="s">
        <v>438</v>
      </c>
      <c r="C9" s="7" t="s">
        <v>454</v>
      </c>
    </row>
    <row r="10" spans="1:3" x14ac:dyDescent="0.15">
      <c r="A10" s="7"/>
      <c r="B10" s="125"/>
      <c r="C10" s="36" t="s">
        <v>407</v>
      </c>
    </row>
    <row r="11" spans="1:3" x14ac:dyDescent="0.15">
      <c r="A11" s="7"/>
      <c r="B11" s="125"/>
      <c r="C11" s="36" t="s">
        <v>408</v>
      </c>
    </row>
    <row r="12" spans="1:3" x14ac:dyDescent="0.15">
      <c r="C12" s="36" t="s">
        <v>466</v>
      </c>
    </row>
    <row r="13" spans="1:3" x14ac:dyDescent="0.15">
      <c r="A13" s="7"/>
      <c r="B13" s="125"/>
      <c r="C13" s="36" t="s">
        <v>410</v>
      </c>
    </row>
    <row r="14" spans="1:3" x14ac:dyDescent="0.15">
      <c r="A14" s="7"/>
      <c r="B14" s="125"/>
      <c r="C14" s="36" t="s">
        <v>411</v>
      </c>
    </row>
    <row r="15" spans="1:3" x14ac:dyDescent="0.15">
      <c r="A15" s="7"/>
      <c r="B15" s="125"/>
      <c r="C15" s="36" t="s">
        <v>409</v>
      </c>
    </row>
    <row r="16" spans="1:3" x14ac:dyDescent="0.15">
      <c r="A16" s="7"/>
      <c r="C16" s="36" t="s">
        <v>449</v>
      </c>
    </row>
    <row r="17" spans="1:3" ht="32" customHeight="1" x14ac:dyDescent="0.15">
      <c r="A17" s="7"/>
      <c r="B17" s="125" t="s">
        <v>434</v>
      </c>
      <c r="C17" s="7" t="s">
        <v>455</v>
      </c>
    </row>
    <row r="18" spans="1:3" x14ac:dyDescent="0.15">
      <c r="A18" s="7"/>
      <c r="B18" s="125"/>
      <c r="C18" s="36" t="s">
        <v>2</v>
      </c>
    </row>
    <row r="19" spans="1:3" x14ac:dyDescent="0.15">
      <c r="A19" s="7"/>
      <c r="B19" s="125"/>
      <c r="C19" s="36" t="s">
        <v>22</v>
      </c>
    </row>
    <row r="20" spans="1:3" x14ac:dyDescent="0.15">
      <c r="A20" s="7"/>
      <c r="B20" s="125"/>
      <c r="C20" s="36" t="s">
        <v>5</v>
      </c>
    </row>
    <row r="21" spans="1:3" x14ac:dyDescent="0.15">
      <c r="A21" s="7"/>
      <c r="B21" s="125"/>
      <c r="C21" s="36" t="s">
        <v>14</v>
      </c>
    </row>
    <row r="22" spans="1:3" x14ac:dyDescent="0.15">
      <c r="A22" s="7"/>
      <c r="B22" s="125"/>
      <c r="C22" s="36" t="s">
        <v>418</v>
      </c>
    </row>
    <row r="23" spans="1:3" x14ac:dyDescent="0.15">
      <c r="A23" s="7"/>
      <c r="B23" s="125"/>
      <c r="C23" s="36" t="s">
        <v>472</v>
      </c>
    </row>
    <row r="24" spans="1:3" x14ac:dyDescent="0.15">
      <c r="A24" s="7"/>
      <c r="B24" s="125"/>
      <c r="C24" s="36" t="s">
        <v>7</v>
      </c>
    </row>
    <row r="25" spans="1:3" x14ac:dyDescent="0.15">
      <c r="A25" s="7"/>
      <c r="B25" s="125"/>
      <c r="C25" s="36" t="s">
        <v>417</v>
      </c>
    </row>
    <row r="26" spans="1:3" x14ac:dyDescent="0.15">
      <c r="A26" s="7"/>
      <c r="B26" s="125"/>
      <c r="C26" s="36" t="s">
        <v>449</v>
      </c>
    </row>
    <row r="27" spans="1:3" ht="75" customHeight="1" x14ac:dyDescent="0.15">
      <c r="A27" s="7"/>
      <c r="B27" s="125"/>
      <c r="C27" s="36"/>
    </row>
    <row r="28" spans="1:3" ht="42" x14ac:dyDescent="0.15">
      <c r="A28" s="7"/>
      <c r="B28" s="125" t="s">
        <v>439</v>
      </c>
      <c r="C28" s="7" t="s">
        <v>456</v>
      </c>
    </row>
    <row r="29" spans="1:3" x14ac:dyDescent="0.15">
      <c r="A29" s="7"/>
      <c r="B29" s="125"/>
      <c r="C29" s="36" t="s">
        <v>473</v>
      </c>
    </row>
    <row r="30" spans="1:3" x14ac:dyDescent="0.15">
      <c r="A30" s="7"/>
      <c r="B30" s="125"/>
      <c r="C30" s="36" t="s">
        <v>413</v>
      </c>
    </row>
    <row r="31" spans="1:3" x14ac:dyDescent="0.15">
      <c r="A31" s="7"/>
      <c r="B31" s="125"/>
      <c r="C31" s="36" t="s">
        <v>414</v>
      </c>
    </row>
    <row r="32" spans="1:3" x14ac:dyDescent="0.15">
      <c r="A32" s="7"/>
      <c r="B32" s="125"/>
      <c r="C32" s="36" t="s">
        <v>482</v>
      </c>
    </row>
    <row r="33" spans="1:3" x14ac:dyDescent="0.15">
      <c r="A33" s="7"/>
      <c r="B33" s="125"/>
      <c r="C33" s="36" t="s">
        <v>415</v>
      </c>
    </row>
    <row r="34" spans="1:3" x14ac:dyDescent="0.15">
      <c r="A34" s="7"/>
      <c r="C34" s="36" t="s">
        <v>412</v>
      </c>
    </row>
    <row r="35" spans="1:3" x14ac:dyDescent="0.15">
      <c r="A35" s="7"/>
      <c r="B35" s="125"/>
      <c r="C35" s="36" t="s">
        <v>467</v>
      </c>
    </row>
    <row r="36" spans="1:3" x14ac:dyDescent="0.15">
      <c r="A36" s="7"/>
      <c r="B36" s="125"/>
      <c r="C36" s="36" t="s">
        <v>416</v>
      </c>
    </row>
    <row r="37" spans="1:3" x14ac:dyDescent="0.15">
      <c r="A37" s="7"/>
      <c r="B37" s="125"/>
      <c r="C37" s="36" t="s">
        <v>449</v>
      </c>
    </row>
    <row r="38" spans="1:3" ht="28" x14ac:dyDescent="0.15">
      <c r="A38" s="7"/>
      <c r="B38" s="125" t="s">
        <v>440</v>
      </c>
      <c r="C38" s="7" t="s">
        <v>457</v>
      </c>
    </row>
    <row r="39" spans="1:3" x14ac:dyDescent="0.15">
      <c r="A39" s="7"/>
      <c r="B39" s="125"/>
      <c r="C39" s="36" t="s">
        <v>3</v>
      </c>
    </row>
    <row r="40" spans="1:3" x14ac:dyDescent="0.15">
      <c r="A40" s="7"/>
      <c r="B40" s="125"/>
      <c r="C40" s="36" t="s">
        <v>4</v>
      </c>
    </row>
    <row r="41" spans="1:3" ht="28" x14ac:dyDescent="0.15">
      <c r="A41" s="7"/>
      <c r="B41" s="125" t="s">
        <v>441</v>
      </c>
      <c r="C41" s="7" t="s">
        <v>458</v>
      </c>
    </row>
    <row r="42" spans="1:3" x14ac:dyDescent="0.15">
      <c r="A42" s="7"/>
      <c r="B42" s="125"/>
    </row>
    <row r="43" spans="1:3" ht="42" x14ac:dyDescent="0.15">
      <c r="A43" s="1" t="s">
        <v>374</v>
      </c>
      <c r="B43" s="129"/>
      <c r="C43" s="37" t="s">
        <v>450</v>
      </c>
    </row>
  </sheetData>
  <sheetProtection password="EA7F" sheet="1" objects="1" scenarios="1" selectLockedCells="1" selectUnlockedCells="1"/>
  <phoneticPr fontId="5" type="noConversion"/>
  <pageMargins left="0.79000000000000015" right="0.79000000000000015" top="0.19685039370078741" bottom="0.98" header="0.30000000000000004" footer="0.30000000000000004"/>
  <pageSetup paperSize="9" orientation="landscape" horizontalDpi="0" verticalDpi="0"/>
  <drawing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view="pageLayout" zoomScale="125" workbookViewId="0">
      <selection activeCell="B4" sqref="B4"/>
    </sheetView>
  </sheetViews>
  <sheetFormatPr baseColWidth="10" defaultRowHeight="14" x14ac:dyDescent="0.2"/>
  <cols>
    <col min="1" max="1" width="15.83203125" style="2" customWidth="1"/>
    <col min="2" max="2" width="104.83203125" style="2" customWidth="1"/>
    <col min="3" max="16384" width="10.83203125" style="2"/>
  </cols>
  <sheetData>
    <row r="1" spans="1:2" ht="75" customHeight="1" x14ac:dyDescent="0.2"/>
    <row r="2" spans="1:2" s="4" customFormat="1" ht="18" thickBot="1" x14ac:dyDescent="0.25">
      <c r="A2" s="139" t="s">
        <v>483</v>
      </c>
      <c r="B2" s="5"/>
    </row>
    <row r="4" spans="1:2" ht="393" customHeight="1" x14ac:dyDescent="0.2">
      <c r="A4" s="1" t="s">
        <v>484</v>
      </c>
      <c r="B4" s="35" t="s">
        <v>485</v>
      </c>
    </row>
    <row r="5" spans="1:2" x14ac:dyDescent="0.2">
      <c r="B5" s="35"/>
    </row>
    <row r="6" spans="1:2" x14ac:dyDescent="0.2">
      <c r="B6" s="35"/>
    </row>
    <row r="7" spans="1:2" x14ac:dyDescent="0.2">
      <c r="B7" s="35"/>
    </row>
    <row r="8" spans="1:2" x14ac:dyDescent="0.2">
      <c r="B8" s="35"/>
    </row>
  </sheetData>
  <sheetProtection password="EA7F" sheet="1" objects="1" scenarios="1" selectLockedCells="1" selectUnlockedCells="1"/>
  <phoneticPr fontId="5" type="noConversion"/>
  <pageMargins left="0.79000000000000015" right="0.79000000000000015" top="0.19685039370078741" bottom="1" header="0.30000000000000004" footer="0.30000000000000004"/>
  <pageSetup paperSize="9" orientation="landscape" horizontalDpi="0" verticalDpi="0"/>
  <drawing r:id="rId1"/>
  <extLs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view="pageLayout" workbookViewId="0">
      <selection activeCell="B10" sqref="B10"/>
    </sheetView>
  </sheetViews>
  <sheetFormatPr baseColWidth="10" defaultRowHeight="14" x14ac:dyDescent="0.15"/>
  <cols>
    <col min="1" max="1" width="25.83203125" style="3" customWidth="1"/>
    <col min="2" max="2" width="94.83203125" style="3" customWidth="1"/>
    <col min="3" max="16384" width="10.83203125" style="3"/>
  </cols>
  <sheetData>
    <row r="1" spans="1:2" ht="75" customHeight="1" x14ac:dyDescent="0.15"/>
    <row r="2" spans="1:2" ht="18" thickBot="1" x14ac:dyDescent="0.2">
      <c r="A2" s="141" t="s">
        <v>380</v>
      </c>
      <c r="B2" s="141"/>
    </row>
    <row r="4" spans="1:2" x14ac:dyDescent="0.15">
      <c r="A4" s="1" t="s">
        <v>377</v>
      </c>
      <c r="B4" s="150" t="s">
        <v>386</v>
      </c>
    </row>
    <row r="6" spans="1:2" x14ac:dyDescent="0.15">
      <c r="A6" s="12" t="s">
        <v>376</v>
      </c>
      <c r="B6" s="150" t="s">
        <v>387</v>
      </c>
    </row>
    <row r="8" spans="1:2" x14ac:dyDescent="0.15">
      <c r="A8" s="12" t="s">
        <v>378</v>
      </c>
      <c r="B8" s="150" t="s">
        <v>388</v>
      </c>
    </row>
    <row r="10" spans="1:2" x14ac:dyDescent="0.15">
      <c r="A10" s="12" t="s">
        <v>359</v>
      </c>
      <c r="B10" s="150" t="s">
        <v>389</v>
      </c>
    </row>
    <row r="12" spans="1:2" x14ac:dyDescent="0.15">
      <c r="A12" s="12" t="s">
        <v>360</v>
      </c>
      <c r="B12" s="150" t="s">
        <v>390</v>
      </c>
    </row>
    <row r="14" spans="1:2" x14ac:dyDescent="0.15">
      <c r="A14" s="12" t="s">
        <v>361</v>
      </c>
      <c r="B14" s="150" t="s">
        <v>391</v>
      </c>
    </row>
    <row r="16" spans="1:2" x14ac:dyDescent="0.15">
      <c r="A16" s="12" t="s">
        <v>379</v>
      </c>
      <c r="B16" s="150" t="s">
        <v>392</v>
      </c>
    </row>
    <row r="18" spans="1:2" x14ac:dyDescent="0.15">
      <c r="A18" s="12" t="s">
        <v>375</v>
      </c>
      <c r="B18" s="150" t="s">
        <v>393</v>
      </c>
    </row>
    <row r="20" spans="1:2" x14ac:dyDescent="0.15">
      <c r="A20" s="12" t="s">
        <v>381</v>
      </c>
      <c r="B20" s="150" t="s">
        <v>394</v>
      </c>
    </row>
    <row r="22" spans="1:2" x14ac:dyDescent="0.15">
      <c r="A22" s="12" t="s">
        <v>383</v>
      </c>
      <c r="B22" s="150" t="s">
        <v>396</v>
      </c>
    </row>
    <row r="24" spans="1:2" x14ac:dyDescent="0.15">
      <c r="A24" s="12" t="s">
        <v>384</v>
      </c>
      <c r="B24" s="150" t="s">
        <v>397</v>
      </c>
    </row>
    <row r="26" spans="1:2" x14ac:dyDescent="0.15">
      <c r="A26" s="12" t="s">
        <v>385</v>
      </c>
      <c r="B26" s="150" t="s">
        <v>398</v>
      </c>
    </row>
    <row r="28" spans="1:2" x14ac:dyDescent="0.15">
      <c r="A28" s="12" t="s">
        <v>382</v>
      </c>
      <c r="B28" s="150" t="s">
        <v>395</v>
      </c>
    </row>
  </sheetData>
  <sheetProtection password="EA7F" sheet="1" objects="1" scenarios="1" selectLockedCells="1"/>
  <mergeCells count="1">
    <mergeCell ref="A2:B2"/>
  </mergeCells>
  <phoneticPr fontId="5" type="noConversion"/>
  <pageMargins left="0.79000000000000015" right="0.79000000000000015" top="0.19685039370078741" bottom="0.98" header="0.30000000000000004" footer="0.30000000000000004"/>
  <pageSetup paperSize="9" orientation="landscape" horizontalDpi="0" verticalDpi="0"/>
  <drawing r:id="rId1"/>
  <extLs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80"/>
  <sheetViews>
    <sheetView tabSelected="1" view="pageLayout" topLeftCell="A18" zoomScale="75" zoomScaleNormal="96" zoomScalePageLayoutView="96" workbookViewId="0">
      <selection activeCell="CY50" sqref="H50:CY50"/>
    </sheetView>
  </sheetViews>
  <sheetFormatPr baseColWidth="10" defaultColWidth="15.83203125" defaultRowHeight="14" outlineLevelRow="1" x14ac:dyDescent="0.2"/>
  <cols>
    <col min="1" max="1" width="22.83203125" style="50" customWidth="1"/>
    <col min="2" max="2" width="5.83203125" style="116" customWidth="1"/>
    <col min="3" max="3" width="48.83203125" style="52" customWidth="1"/>
    <col min="4" max="4" width="20.83203125" style="45" customWidth="1"/>
    <col min="5" max="5" width="15.83203125" style="43" hidden="1" customWidth="1"/>
    <col min="6" max="6" width="18.83203125" style="43" hidden="1" customWidth="1"/>
    <col min="7" max="7" width="14.83203125" style="51" customWidth="1"/>
    <col min="8" max="505" width="16.83203125" style="52" customWidth="1"/>
    <col min="506" max="16384" width="15.83203125" style="52"/>
  </cols>
  <sheetData>
    <row r="1" spans="1:103" s="47" customFormat="1" ht="18" thickBot="1" x14ac:dyDescent="0.25">
      <c r="A1" s="130" t="s">
        <v>373</v>
      </c>
      <c r="B1" s="131"/>
      <c r="C1" s="132"/>
      <c r="D1" s="133"/>
      <c r="E1" s="134"/>
      <c r="F1" s="134"/>
      <c r="G1" s="135"/>
    </row>
    <row r="2" spans="1:103" s="47" customFormat="1" ht="7" customHeight="1" x14ac:dyDescent="0.2">
      <c r="A2" s="46"/>
      <c r="B2" s="115"/>
      <c r="D2" s="44"/>
      <c r="E2" s="48"/>
      <c r="F2" s="48"/>
      <c r="G2" s="49"/>
    </row>
    <row r="3" spans="1:103" ht="14" customHeight="1" x14ac:dyDescent="0.2">
      <c r="A3" s="50" t="s">
        <v>400</v>
      </c>
      <c r="C3" s="152" t="s">
        <v>461</v>
      </c>
    </row>
    <row r="4" spans="1:103" ht="7" customHeight="1" x14ac:dyDescent="0.2"/>
    <row r="5" spans="1:103" s="54" customFormat="1" ht="14" customHeight="1" x14ac:dyDescent="0.2">
      <c r="A5" s="143" t="s">
        <v>364</v>
      </c>
      <c r="B5" s="117" t="s">
        <v>0</v>
      </c>
      <c r="C5" s="68" t="s">
        <v>1</v>
      </c>
      <c r="D5" s="69" t="s">
        <v>19</v>
      </c>
      <c r="E5" s="70"/>
      <c r="F5" s="70" t="s">
        <v>468</v>
      </c>
      <c r="G5" s="71" t="s">
        <v>17</v>
      </c>
      <c r="H5" s="155">
        <v>43556</v>
      </c>
      <c r="I5" s="72">
        <f>DATE(YEAR(H5),MONTH(H5)+1,DAY(H5))</f>
        <v>43586</v>
      </c>
      <c r="J5" s="72">
        <f t="shared" ref="J5:P5" si="0">DATE(YEAR(I5),MONTH(I5)+1,DAY(I5))</f>
        <v>43617</v>
      </c>
      <c r="K5" s="72">
        <f t="shared" si="0"/>
        <v>43647</v>
      </c>
      <c r="L5" s="72">
        <f t="shared" si="0"/>
        <v>43678</v>
      </c>
      <c r="M5" s="72">
        <f t="shared" si="0"/>
        <v>43709</v>
      </c>
      <c r="N5" s="72">
        <f t="shared" si="0"/>
        <v>43739</v>
      </c>
      <c r="O5" s="72">
        <f t="shared" si="0"/>
        <v>43770</v>
      </c>
      <c r="P5" s="72">
        <f t="shared" si="0"/>
        <v>43800</v>
      </c>
      <c r="Q5" s="72">
        <f t="shared" ref="Q5:T5" si="1">DATE(YEAR(P5),MONTH(P5)+1,DAY(P5))</f>
        <v>43831</v>
      </c>
      <c r="R5" s="72">
        <f t="shared" si="1"/>
        <v>43862</v>
      </c>
      <c r="S5" s="72">
        <f t="shared" si="1"/>
        <v>43891</v>
      </c>
      <c r="T5" s="72">
        <f t="shared" si="1"/>
        <v>43922</v>
      </c>
      <c r="U5" s="72">
        <f t="shared" ref="U5" si="2">DATE(YEAR(T5),MONTH(T5)+1,DAY(T5))</f>
        <v>43952</v>
      </c>
      <c r="V5" s="72">
        <f t="shared" ref="V5" si="3">DATE(YEAR(U5),MONTH(U5)+1,DAY(U5))</f>
        <v>43983</v>
      </c>
      <c r="W5" s="72">
        <f t="shared" ref="W5" si="4">DATE(YEAR(V5),MONTH(V5)+1,DAY(V5))</f>
        <v>44013</v>
      </c>
      <c r="X5" s="72">
        <f t="shared" ref="X5" si="5">DATE(YEAR(W5),MONTH(W5)+1,DAY(W5))</f>
        <v>44044</v>
      </c>
      <c r="Y5" s="72">
        <f t="shared" ref="Y5" si="6">DATE(YEAR(X5),MONTH(X5)+1,DAY(X5))</f>
        <v>44075</v>
      </c>
      <c r="Z5" s="72">
        <f t="shared" ref="Z5" si="7">DATE(YEAR(Y5),MONTH(Y5)+1,DAY(Y5))</f>
        <v>44105</v>
      </c>
      <c r="AA5" s="72">
        <f t="shared" ref="AA5" si="8">DATE(YEAR(Z5),MONTH(Z5)+1,DAY(Z5))</f>
        <v>44136</v>
      </c>
      <c r="AB5" s="72">
        <f t="shared" ref="AB5" si="9">DATE(YEAR(AA5),MONTH(AA5)+1,DAY(AA5))</f>
        <v>44166</v>
      </c>
      <c r="AC5" s="72">
        <f t="shared" ref="AC5" si="10">DATE(YEAR(AB5),MONTH(AB5)+1,DAY(AB5))</f>
        <v>44197</v>
      </c>
      <c r="AD5" s="72">
        <f t="shared" ref="AD5" si="11">DATE(YEAR(AC5),MONTH(AC5)+1,DAY(AC5))</f>
        <v>44228</v>
      </c>
      <c r="AE5" s="72">
        <f t="shared" ref="AE5" si="12">DATE(YEAR(AD5),MONTH(AD5)+1,DAY(AD5))</f>
        <v>44256</v>
      </c>
      <c r="AF5" s="72">
        <f t="shared" ref="AF5" si="13">DATE(YEAR(AE5),MONTH(AE5)+1,DAY(AE5))</f>
        <v>44287</v>
      </c>
      <c r="AG5" s="72">
        <f t="shared" ref="AG5" si="14">DATE(YEAR(AF5),MONTH(AF5)+1,DAY(AF5))</f>
        <v>44317</v>
      </c>
      <c r="AH5" s="72">
        <f t="shared" ref="AH5" si="15">DATE(YEAR(AG5),MONTH(AG5)+1,DAY(AG5))</f>
        <v>44348</v>
      </c>
      <c r="AI5" s="72">
        <f t="shared" ref="AI5" si="16">DATE(YEAR(AH5),MONTH(AH5)+1,DAY(AH5))</f>
        <v>44378</v>
      </c>
      <c r="AJ5" s="72">
        <f t="shared" ref="AJ5" si="17">DATE(YEAR(AI5),MONTH(AI5)+1,DAY(AI5))</f>
        <v>44409</v>
      </c>
      <c r="AK5" s="72">
        <f t="shared" ref="AK5" si="18">DATE(YEAR(AJ5),MONTH(AJ5)+1,DAY(AJ5))</f>
        <v>44440</v>
      </c>
      <c r="AL5" s="72">
        <f t="shared" ref="AL5" si="19">DATE(YEAR(AK5),MONTH(AK5)+1,DAY(AK5))</f>
        <v>44470</v>
      </c>
      <c r="AM5" s="72">
        <f t="shared" ref="AM5" si="20">DATE(YEAR(AL5),MONTH(AL5)+1,DAY(AL5))</f>
        <v>44501</v>
      </c>
      <c r="AN5" s="72">
        <f t="shared" ref="AN5" si="21">DATE(YEAR(AM5),MONTH(AM5)+1,DAY(AM5))</f>
        <v>44531</v>
      </c>
      <c r="AO5" s="72">
        <f t="shared" ref="AO5" si="22">DATE(YEAR(AN5),MONTH(AN5)+1,DAY(AN5))</f>
        <v>44562</v>
      </c>
      <c r="AP5" s="72">
        <f t="shared" ref="AP5" si="23">DATE(YEAR(AO5),MONTH(AO5)+1,DAY(AO5))</f>
        <v>44593</v>
      </c>
      <c r="AQ5" s="72">
        <f t="shared" ref="AQ5" si="24">DATE(YEAR(AP5),MONTH(AP5)+1,DAY(AP5))</f>
        <v>44621</v>
      </c>
      <c r="AR5" s="72">
        <f t="shared" ref="AR5" si="25">DATE(YEAR(AQ5),MONTH(AQ5)+1,DAY(AQ5))</f>
        <v>44652</v>
      </c>
      <c r="AS5" s="72">
        <f t="shared" ref="AS5" si="26">DATE(YEAR(AR5),MONTH(AR5)+1,DAY(AR5))</f>
        <v>44682</v>
      </c>
      <c r="AT5" s="72">
        <f t="shared" ref="AT5" si="27">DATE(YEAR(AS5),MONTH(AS5)+1,DAY(AS5))</f>
        <v>44713</v>
      </c>
      <c r="AU5" s="72">
        <f t="shared" ref="AU5" si="28">DATE(YEAR(AT5),MONTH(AT5)+1,DAY(AT5))</f>
        <v>44743</v>
      </c>
      <c r="AV5" s="72">
        <f t="shared" ref="AV5" si="29">DATE(YEAR(AU5),MONTH(AU5)+1,DAY(AU5))</f>
        <v>44774</v>
      </c>
      <c r="AW5" s="72">
        <f t="shared" ref="AW5" si="30">DATE(YEAR(AV5),MONTH(AV5)+1,DAY(AV5))</f>
        <v>44805</v>
      </c>
      <c r="AX5" s="72">
        <f t="shared" ref="AX5" si="31">DATE(YEAR(AW5),MONTH(AW5)+1,DAY(AW5))</f>
        <v>44835</v>
      </c>
      <c r="AY5" s="72">
        <f t="shared" ref="AY5" si="32">DATE(YEAR(AX5),MONTH(AX5)+1,DAY(AX5))</f>
        <v>44866</v>
      </c>
      <c r="AZ5" s="72">
        <f t="shared" ref="AZ5" si="33">DATE(YEAR(AY5),MONTH(AY5)+1,DAY(AY5))</f>
        <v>44896</v>
      </c>
      <c r="BA5" s="72">
        <f t="shared" ref="BA5" si="34">DATE(YEAR(AZ5),MONTH(AZ5)+1,DAY(AZ5))</f>
        <v>44927</v>
      </c>
      <c r="BB5" s="72">
        <f t="shared" ref="BB5" si="35">DATE(YEAR(BA5),MONTH(BA5)+1,DAY(BA5))</f>
        <v>44958</v>
      </c>
      <c r="BC5" s="72">
        <f t="shared" ref="BC5" si="36">DATE(YEAR(BB5),MONTH(BB5)+1,DAY(BB5))</f>
        <v>44986</v>
      </c>
      <c r="BD5" s="72">
        <f t="shared" ref="BD5" si="37">DATE(YEAR(BC5),MONTH(BC5)+1,DAY(BC5))</f>
        <v>45017</v>
      </c>
      <c r="BE5" s="72">
        <f t="shared" ref="BE5" si="38">DATE(YEAR(BD5),MONTH(BD5)+1,DAY(BD5))</f>
        <v>45047</v>
      </c>
      <c r="BF5" s="72">
        <f t="shared" ref="BF5" si="39">DATE(YEAR(BE5),MONTH(BE5)+1,DAY(BE5))</f>
        <v>45078</v>
      </c>
      <c r="BG5" s="72">
        <f t="shared" ref="BG5" si="40">DATE(YEAR(BF5),MONTH(BF5)+1,DAY(BF5))</f>
        <v>45108</v>
      </c>
      <c r="BH5" s="72">
        <f t="shared" ref="BH5" si="41">DATE(YEAR(BG5),MONTH(BG5)+1,DAY(BG5))</f>
        <v>45139</v>
      </c>
      <c r="BI5" s="72">
        <f t="shared" ref="BI5" si="42">DATE(YEAR(BH5),MONTH(BH5)+1,DAY(BH5))</f>
        <v>45170</v>
      </c>
      <c r="BJ5" s="72">
        <f t="shared" ref="BJ5" si="43">DATE(YEAR(BI5),MONTH(BI5)+1,DAY(BI5))</f>
        <v>45200</v>
      </c>
      <c r="BK5" s="72">
        <f t="shared" ref="BK5" si="44">DATE(YEAR(BJ5),MONTH(BJ5)+1,DAY(BJ5))</f>
        <v>45231</v>
      </c>
      <c r="BL5" s="72">
        <f t="shared" ref="BL5" si="45">DATE(YEAR(BK5),MONTH(BK5)+1,DAY(BK5))</f>
        <v>45261</v>
      </c>
      <c r="BM5" s="72">
        <f t="shared" ref="BM5" si="46">DATE(YEAR(BL5),MONTH(BL5)+1,DAY(BL5))</f>
        <v>45292</v>
      </c>
      <c r="BN5" s="72">
        <f t="shared" ref="BN5" si="47">DATE(YEAR(BM5),MONTH(BM5)+1,DAY(BM5))</f>
        <v>45323</v>
      </c>
      <c r="BO5" s="72">
        <f t="shared" ref="BO5" si="48">DATE(YEAR(BN5),MONTH(BN5)+1,DAY(BN5))</f>
        <v>45352</v>
      </c>
      <c r="BP5" s="72">
        <f t="shared" ref="BP5" si="49">DATE(YEAR(BO5),MONTH(BO5)+1,DAY(BO5))</f>
        <v>45383</v>
      </c>
      <c r="BQ5" s="72">
        <f t="shared" ref="BQ5" si="50">DATE(YEAR(BP5),MONTH(BP5)+1,DAY(BP5))</f>
        <v>45413</v>
      </c>
      <c r="BR5" s="72">
        <f t="shared" ref="BR5" si="51">DATE(YEAR(BQ5),MONTH(BQ5)+1,DAY(BQ5))</f>
        <v>45444</v>
      </c>
      <c r="BS5" s="72">
        <f t="shared" ref="BS5" si="52">DATE(YEAR(BR5),MONTH(BR5)+1,DAY(BR5))</f>
        <v>45474</v>
      </c>
      <c r="BT5" s="72">
        <f t="shared" ref="BT5" si="53">DATE(YEAR(BS5),MONTH(BS5)+1,DAY(BS5))</f>
        <v>45505</v>
      </c>
      <c r="BU5" s="72">
        <f t="shared" ref="BU5" si="54">DATE(YEAR(BT5),MONTH(BT5)+1,DAY(BT5))</f>
        <v>45536</v>
      </c>
      <c r="BV5" s="72">
        <f t="shared" ref="BV5" si="55">DATE(YEAR(BU5),MONTH(BU5)+1,DAY(BU5))</f>
        <v>45566</v>
      </c>
      <c r="BW5" s="72">
        <f t="shared" ref="BW5" si="56">DATE(YEAR(BV5),MONTH(BV5)+1,DAY(BV5))</f>
        <v>45597</v>
      </c>
      <c r="BX5" s="72">
        <f t="shared" ref="BX5" si="57">DATE(YEAR(BW5),MONTH(BW5)+1,DAY(BW5))</f>
        <v>45627</v>
      </c>
      <c r="BY5" s="72">
        <f t="shared" ref="BY5" si="58">DATE(YEAR(BX5),MONTH(BX5)+1,DAY(BX5))</f>
        <v>45658</v>
      </c>
      <c r="BZ5" s="72">
        <f t="shared" ref="BZ5" si="59">DATE(YEAR(BY5),MONTH(BY5)+1,DAY(BY5))</f>
        <v>45689</v>
      </c>
      <c r="CA5" s="72">
        <f t="shared" ref="CA5" si="60">DATE(YEAR(BZ5),MONTH(BZ5)+1,DAY(BZ5))</f>
        <v>45717</v>
      </c>
      <c r="CB5" s="72">
        <f t="shared" ref="CB5" si="61">DATE(YEAR(CA5),MONTH(CA5)+1,DAY(CA5))</f>
        <v>45748</v>
      </c>
      <c r="CC5" s="72">
        <f t="shared" ref="CC5" si="62">DATE(YEAR(CB5),MONTH(CB5)+1,DAY(CB5))</f>
        <v>45778</v>
      </c>
      <c r="CD5" s="72">
        <f t="shared" ref="CD5" si="63">DATE(YEAR(CC5),MONTH(CC5)+1,DAY(CC5))</f>
        <v>45809</v>
      </c>
      <c r="CE5" s="72">
        <f t="shared" ref="CE5" si="64">DATE(YEAR(CD5),MONTH(CD5)+1,DAY(CD5))</f>
        <v>45839</v>
      </c>
      <c r="CF5" s="72">
        <f t="shared" ref="CF5" si="65">DATE(YEAR(CE5),MONTH(CE5)+1,DAY(CE5))</f>
        <v>45870</v>
      </c>
      <c r="CG5" s="72">
        <f t="shared" ref="CG5" si="66">DATE(YEAR(CF5),MONTH(CF5)+1,DAY(CF5))</f>
        <v>45901</v>
      </c>
      <c r="CH5" s="72">
        <f t="shared" ref="CH5" si="67">DATE(YEAR(CG5),MONTH(CG5)+1,DAY(CG5))</f>
        <v>45931</v>
      </c>
      <c r="CI5" s="72">
        <f t="shared" ref="CI5" si="68">DATE(YEAR(CH5),MONTH(CH5)+1,DAY(CH5))</f>
        <v>45962</v>
      </c>
      <c r="CJ5" s="72">
        <f t="shared" ref="CJ5" si="69">DATE(YEAR(CI5),MONTH(CI5)+1,DAY(CI5))</f>
        <v>45992</v>
      </c>
      <c r="CK5" s="72">
        <f t="shared" ref="CK5" si="70">DATE(YEAR(CJ5),MONTH(CJ5)+1,DAY(CJ5))</f>
        <v>46023</v>
      </c>
      <c r="CL5" s="72">
        <f t="shared" ref="CL5" si="71">DATE(YEAR(CK5),MONTH(CK5)+1,DAY(CK5))</f>
        <v>46054</v>
      </c>
      <c r="CM5" s="72">
        <f t="shared" ref="CM5" si="72">DATE(YEAR(CL5),MONTH(CL5)+1,DAY(CL5))</f>
        <v>46082</v>
      </c>
      <c r="CN5" s="72">
        <f t="shared" ref="CN5" si="73">DATE(YEAR(CM5),MONTH(CM5)+1,DAY(CM5))</f>
        <v>46113</v>
      </c>
      <c r="CO5" s="72">
        <f t="shared" ref="CO5" si="74">DATE(YEAR(CN5),MONTH(CN5)+1,DAY(CN5))</f>
        <v>46143</v>
      </c>
      <c r="CP5" s="72">
        <f t="shared" ref="CP5" si="75">DATE(YEAR(CO5),MONTH(CO5)+1,DAY(CO5))</f>
        <v>46174</v>
      </c>
      <c r="CQ5" s="72">
        <f t="shared" ref="CQ5" si="76">DATE(YEAR(CP5),MONTH(CP5)+1,DAY(CP5))</f>
        <v>46204</v>
      </c>
      <c r="CR5" s="72">
        <f t="shared" ref="CR5" si="77">DATE(YEAR(CQ5),MONTH(CQ5)+1,DAY(CQ5))</f>
        <v>46235</v>
      </c>
      <c r="CS5" s="72">
        <f t="shared" ref="CS5" si="78">DATE(YEAR(CR5),MONTH(CR5)+1,DAY(CR5))</f>
        <v>46266</v>
      </c>
      <c r="CT5" s="72">
        <f t="shared" ref="CT5" si="79">DATE(YEAR(CS5),MONTH(CS5)+1,DAY(CS5))</f>
        <v>46296</v>
      </c>
      <c r="CU5" s="72">
        <f t="shared" ref="CU5" si="80">DATE(YEAR(CT5),MONTH(CT5)+1,DAY(CT5))</f>
        <v>46327</v>
      </c>
      <c r="CV5" s="72">
        <f t="shared" ref="CV5" si="81">DATE(YEAR(CU5),MONTH(CU5)+1,DAY(CU5))</f>
        <v>46357</v>
      </c>
      <c r="CW5" s="72">
        <f t="shared" ref="CW5" si="82">DATE(YEAR(CV5),MONTH(CV5)+1,DAY(CV5))</f>
        <v>46388</v>
      </c>
      <c r="CX5" s="72">
        <f t="shared" ref="CX5" si="83">DATE(YEAR(CW5),MONTH(CW5)+1,DAY(CW5))</f>
        <v>46419</v>
      </c>
      <c r="CY5" s="73">
        <f t="shared" ref="CY5" si="84">DATE(YEAR(CX5),MONTH(CX5)+1,DAY(CX5))</f>
        <v>46447</v>
      </c>
    </row>
    <row r="6" spans="1:103" s="80" customFormat="1" ht="14" customHeight="1" x14ac:dyDescent="0.2">
      <c r="A6" s="143"/>
      <c r="B6" s="118">
        <v>1</v>
      </c>
      <c r="C6" s="76" t="s">
        <v>24</v>
      </c>
      <c r="D6" s="77" t="s">
        <v>363</v>
      </c>
      <c r="E6" s="78"/>
      <c r="F6" s="78">
        <f>G6</f>
        <v>1462</v>
      </c>
      <c r="G6" s="79">
        <f>IF(SUM(H6:INDEX(6:6,COLUMNS(6:6)))=0,0,ROUND(AVERAGE(H6:INDEX(6:6,COLUMNS(6:6))),0))</f>
        <v>1462</v>
      </c>
      <c r="H6" s="154">
        <v>1360</v>
      </c>
      <c r="I6" s="154">
        <v>1600</v>
      </c>
      <c r="J6" s="154">
        <v>1550</v>
      </c>
      <c r="K6" s="154">
        <v>1280</v>
      </c>
      <c r="L6" s="154">
        <v>1420</v>
      </c>
      <c r="M6" s="154">
        <v>1560</v>
      </c>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6"/>
    </row>
    <row r="7" spans="1:103" s="80" customFormat="1" ht="14" customHeight="1" x14ac:dyDescent="0.2">
      <c r="A7" s="143"/>
      <c r="B7" s="118">
        <v>2</v>
      </c>
      <c r="C7" s="76" t="s">
        <v>25</v>
      </c>
      <c r="D7" s="77" t="s">
        <v>363</v>
      </c>
      <c r="E7" s="81">
        <f>G7*(1+'Sensitivity Analysis'!A$6)</f>
        <v>1428</v>
      </c>
      <c r="F7" s="78">
        <f>F6</f>
        <v>1462</v>
      </c>
      <c r="G7" s="79">
        <f>IF(SUM(H7:INDEX(7:7,COLUMNS(7:7)))=0,0,ROUND(AVERAGE(H7:INDEX(7:7,COLUMNS(7:7))),0))</f>
        <v>1428</v>
      </c>
      <c r="H7" s="154">
        <v>1280</v>
      </c>
      <c r="I7" s="154">
        <v>1430</v>
      </c>
      <c r="J7" s="154">
        <v>1250</v>
      </c>
      <c r="K7" s="154">
        <v>1330</v>
      </c>
      <c r="L7" s="154">
        <v>1560</v>
      </c>
      <c r="M7" s="154">
        <v>1720</v>
      </c>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6"/>
    </row>
    <row r="8" spans="1:103" s="86" customFormat="1" ht="14" customHeight="1" x14ac:dyDescent="0.2">
      <c r="A8" s="143"/>
      <c r="B8" s="118">
        <v>3</v>
      </c>
      <c r="C8" s="82" t="s">
        <v>21</v>
      </c>
      <c r="D8" s="83" t="str">
        <f>"["&amp;LOOKUP($C$3,'Pulldown Menue'!$E:$F,'Pulldown Menue'!$F:$F)&amp;" per piece]"</f>
        <v>[UGX per piece]</v>
      </c>
      <c r="E8" s="84"/>
      <c r="F8" s="84">
        <f>G8</f>
        <v>2000</v>
      </c>
      <c r="G8" s="85">
        <f>IF(SUM(H8:INDEX(8:8,COLUMNS(8:8)))=0,0,ROUND(AVERAGE(H8:INDEX(8:8,COLUMNS(8:8))),0))</f>
        <v>2000</v>
      </c>
      <c r="H8" s="157">
        <v>2000</v>
      </c>
      <c r="I8" s="157">
        <v>2000</v>
      </c>
      <c r="J8" s="157">
        <v>2000</v>
      </c>
      <c r="K8" s="157">
        <v>2000</v>
      </c>
      <c r="L8" s="157">
        <v>2000</v>
      </c>
      <c r="M8" s="157">
        <v>2000</v>
      </c>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157"/>
      <c r="CG8" s="157"/>
      <c r="CH8" s="157"/>
      <c r="CI8" s="157"/>
      <c r="CJ8" s="157"/>
      <c r="CK8" s="157"/>
      <c r="CL8" s="157"/>
      <c r="CM8" s="157"/>
      <c r="CN8" s="157"/>
      <c r="CO8" s="157"/>
      <c r="CP8" s="157"/>
      <c r="CQ8" s="157"/>
      <c r="CR8" s="157"/>
      <c r="CS8" s="157"/>
      <c r="CT8" s="157"/>
      <c r="CU8" s="157"/>
      <c r="CV8" s="157"/>
      <c r="CW8" s="157"/>
      <c r="CX8" s="157"/>
      <c r="CY8" s="158"/>
    </row>
    <row r="9" spans="1:103" s="80" customFormat="1" ht="14" customHeight="1" x14ac:dyDescent="0.2">
      <c r="A9" s="143"/>
      <c r="B9" s="118">
        <v>4</v>
      </c>
      <c r="C9" s="76" t="s">
        <v>26</v>
      </c>
      <c r="D9" s="77" t="s">
        <v>362</v>
      </c>
      <c r="E9" s="78"/>
      <c r="F9" s="78">
        <f>G9</f>
        <v>465</v>
      </c>
      <c r="G9" s="79">
        <f>IF(SUM(H9:INDEX(9:9,COLUMNS(9:9)))=0,0,ROUND(AVERAGE(H9:INDEX(9:9,COLUMNS(9:9))),0))</f>
        <v>465</v>
      </c>
      <c r="H9" s="154">
        <v>470</v>
      </c>
      <c r="I9" s="154">
        <v>430</v>
      </c>
      <c r="J9" s="154">
        <v>500</v>
      </c>
      <c r="K9" s="154">
        <v>480</v>
      </c>
      <c r="L9" s="154">
        <v>410</v>
      </c>
      <c r="M9" s="154">
        <v>500</v>
      </c>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154"/>
      <c r="BK9" s="154"/>
      <c r="BL9" s="154"/>
      <c r="BM9" s="154"/>
      <c r="BN9" s="154"/>
      <c r="BO9" s="154"/>
      <c r="BP9" s="154"/>
      <c r="BQ9" s="154"/>
      <c r="BR9" s="154"/>
      <c r="BS9" s="154"/>
      <c r="BT9" s="154"/>
      <c r="BU9" s="154"/>
      <c r="BV9" s="154"/>
      <c r="BW9" s="154"/>
      <c r="BX9" s="154"/>
      <c r="BY9" s="154"/>
      <c r="BZ9" s="154"/>
      <c r="CA9" s="154"/>
      <c r="CB9" s="154"/>
      <c r="CC9" s="154"/>
      <c r="CD9" s="154"/>
      <c r="CE9" s="154"/>
      <c r="CF9" s="154"/>
      <c r="CG9" s="154"/>
      <c r="CH9" s="154"/>
      <c r="CI9" s="154"/>
      <c r="CJ9" s="154"/>
      <c r="CK9" s="154"/>
      <c r="CL9" s="154"/>
      <c r="CM9" s="154"/>
      <c r="CN9" s="154"/>
      <c r="CO9" s="154"/>
      <c r="CP9" s="154"/>
      <c r="CQ9" s="154"/>
      <c r="CR9" s="154"/>
      <c r="CS9" s="154"/>
      <c r="CT9" s="154"/>
      <c r="CU9" s="154"/>
      <c r="CV9" s="154"/>
      <c r="CW9" s="154"/>
      <c r="CX9" s="154"/>
      <c r="CY9" s="156"/>
    </row>
    <row r="10" spans="1:103" s="80" customFormat="1" ht="14" customHeight="1" x14ac:dyDescent="0.2">
      <c r="A10" s="143"/>
      <c r="B10" s="118">
        <v>5</v>
      </c>
      <c r="C10" s="76" t="s">
        <v>27</v>
      </c>
      <c r="D10" s="77" t="s">
        <v>362</v>
      </c>
      <c r="E10" s="81">
        <f>G10*(1+'Sensitivity Analysis'!A$6)</f>
        <v>462</v>
      </c>
      <c r="F10" s="78">
        <f>F9</f>
        <v>465</v>
      </c>
      <c r="G10" s="79">
        <f>IF(SUM(H10:INDEX(10:10,COLUMNS(10:10)))=0,0,ROUND(AVERAGE(H10:INDEX(10:10,COLUMNS(10:10))),0))</f>
        <v>462</v>
      </c>
      <c r="H10" s="154">
        <v>320</v>
      </c>
      <c r="I10" s="154">
        <v>390</v>
      </c>
      <c r="J10" s="154">
        <v>650</v>
      </c>
      <c r="K10" s="154">
        <v>370</v>
      </c>
      <c r="L10" s="154">
        <v>470</v>
      </c>
      <c r="M10" s="154">
        <v>570</v>
      </c>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6"/>
    </row>
    <row r="11" spans="1:103" s="86" customFormat="1" ht="14" customHeight="1" x14ac:dyDescent="0.2">
      <c r="A11" s="143"/>
      <c r="B11" s="119">
        <v>6</v>
      </c>
      <c r="C11" s="87" t="s">
        <v>23</v>
      </c>
      <c r="D11" s="88" t="str">
        <f>"["&amp;LOOKUP($C$3,'Pulldown Menue'!$E:$F,'Pulldown Menue'!$F:$F)&amp;" per kilogram]"</f>
        <v>[UGX per kilogram]</v>
      </c>
      <c r="E11" s="89"/>
      <c r="F11" s="89">
        <f>G11</f>
        <v>1000</v>
      </c>
      <c r="G11" s="90">
        <f>IF(SUM(H11:INDEX(11:11,COLUMNS(11:11)))=0,0,ROUND(AVERAGE(H11:INDEX(11:11,COLUMNS(11:11))),0))</f>
        <v>1000</v>
      </c>
      <c r="H11" s="159">
        <v>1000</v>
      </c>
      <c r="I11" s="159">
        <v>1000</v>
      </c>
      <c r="J11" s="159">
        <v>1000</v>
      </c>
      <c r="K11" s="159">
        <v>1000</v>
      </c>
      <c r="L11" s="159">
        <v>1000</v>
      </c>
      <c r="M11" s="159">
        <v>1000</v>
      </c>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60"/>
    </row>
    <row r="12" spans="1:103" s="57" customFormat="1" ht="14" customHeight="1" x14ac:dyDescent="0.2">
      <c r="A12" s="55"/>
      <c r="B12" s="116"/>
      <c r="C12" s="38"/>
      <c r="D12" s="13"/>
      <c r="E12" s="56"/>
      <c r="F12" s="56"/>
      <c r="G12" s="39"/>
    </row>
    <row r="13" spans="1:103" s="53" customFormat="1" ht="14" customHeight="1" x14ac:dyDescent="0.2">
      <c r="A13" s="142" t="s">
        <v>8</v>
      </c>
      <c r="B13" s="117" t="s">
        <v>0</v>
      </c>
      <c r="C13" s="68" t="s">
        <v>1</v>
      </c>
      <c r="D13" s="69" t="s">
        <v>19</v>
      </c>
      <c r="E13" s="74"/>
      <c r="F13" s="70" t="s">
        <v>468</v>
      </c>
      <c r="G13" s="71" t="s">
        <v>17</v>
      </c>
      <c r="H13" s="72">
        <f t="shared" ref="H13:BU13" si="85">H$5</f>
        <v>43556</v>
      </c>
      <c r="I13" s="72">
        <f t="shared" si="85"/>
        <v>43586</v>
      </c>
      <c r="J13" s="72">
        <f t="shared" si="85"/>
        <v>43617</v>
      </c>
      <c r="K13" s="72">
        <f t="shared" si="85"/>
        <v>43647</v>
      </c>
      <c r="L13" s="72">
        <f t="shared" si="85"/>
        <v>43678</v>
      </c>
      <c r="M13" s="72">
        <f t="shared" si="85"/>
        <v>43709</v>
      </c>
      <c r="N13" s="72">
        <f t="shared" si="85"/>
        <v>43739</v>
      </c>
      <c r="O13" s="72">
        <f t="shared" si="85"/>
        <v>43770</v>
      </c>
      <c r="P13" s="72">
        <f t="shared" si="85"/>
        <v>43800</v>
      </c>
      <c r="Q13" s="72">
        <f t="shared" si="85"/>
        <v>43831</v>
      </c>
      <c r="R13" s="72">
        <f t="shared" si="85"/>
        <v>43862</v>
      </c>
      <c r="S13" s="72">
        <f t="shared" si="85"/>
        <v>43891</v>
      </c>
      <c r="T13" s="72">
        <f t="shared" si="85"/>
        <v>43922</v>
      </c>
      <c r="U13" s="72">
        <f t="shared" si="85"/>
        <v>43952</v>
      </c>
      <c r="V13" s="72">
        <f t="shared" si="85"/>
        <v>43983</v>
      </c>
      <c r="W13" s="72">
        <f t="shared" si="85"/>
        <v>44013</v>
      </c>
      <c r="X13" s="72">
        <f t="shared" si="85"/>
        <v>44044</v>
      </c>
      <c r="Y13" s="72">
        <f t="shared" si="85"/>
        <v>44075</v>
      </c>
      <c r="Z13" s="72">
        <f t="shared" si="85"/>
        <v>44105</v>
      </c>
      <c r="AA13" s="72">
        <f t="shared" si="85"/>
        <v>44136</v>
      </c>
      <c r="AB13" s="72">
        <f t="shared" si="85"/>
        <v>44166</v>
      </c>
      <c r="AC13" s="72">
        <f t="shared" si="85"/>
        <v>44197</v>
      </c>
      <c r="AD13" s="72">
        <f t="shared" si="85"/>
        <v>44228</v>
      </c>
      <c r="AE13" s="72">
        <f t="shared" si="85"/>
        <v>44256</v>
      </c>
      <c r="AF13" s="72">
        <f t="shared" si="85"/>
        <v>44287</v>
      </c>
      <c r="AG13" s="72">
        <f t="shared" si="85"/>
        <v>44317</v>
      </c>
      <c r="AH13" s="72">
        <f t="shared" si="85"/>
        <v>44348</v>
      </c>
      <c r="AI13" s="72">
        <f t="shared" si="85"/>
        <v>44378</v>
      </c>
      <c r="AJ13" s="72">
        <f t="shared" si="85"/>
        <v>44409</v>
      </c>
      <c r="AK13" s="72">
        <f t="shared" si="85"/>
        <v>44440</v>
      </c>
      <c r="AL13" s="72">
        <f t="shared" si="85"/>
        <v>44470</v>
      </c>
      <c r="AM13" s="72">
        <f t="shared" si="85"/>
        <v>44501</v>
      </c>
      <c r="AN13" s="72">
        <f t="shared" si="85"/>
        <v>44531</v>
      </c>
      <c r="AO13" s="72">
        <f t="shared" si="85"/>
        <v>44562</v>
      </c>
      <c r="AP13" s="72">
        <f t="shared" si="85"/>
        <v>44593</v>
      </c>
      <c r="AQ13" s="72">
        <f t="shared" si="85"/>
        <v>44621</v>
      </c>
      <c r="AR13" s="72">
        <f t="shared" si="85"/>
        <v>44652</v>
      </c>
      <c r="AS13" s="72">
        <f t="shared" si="85"/>
        <v>44682</v>
      </c>
      <c r="AT13" s="72">
        <f t="shared" si="85"/>
        <v>44713</v>
      </c>
      <c r="AU13" s="72">
        <f t="shared" si="85"/>
        <v>44743</v>
      </c>
      <c r="AV13" s="72">
        <f t="shared" si="85"/>
        <v>44774</v>
      </c>
      <c r="AW13" s="72">
        <f t="shared" si="85"/>
        <v>44805</v>
      </c>
      <c r="AX13" s="72">
        <f t="shared" si="85"/>
        <v>44835</v>
      </c>
      <c r="AY13" s="72">
        <f t="shared" si="85"/>
        <v>44866</v>
      </c>
      <c r="AZ13" s="72">
        <f t="shared" si="85"/>
        <v>44896</v>
      </c>
      <c r="BA13" s="72">
        <f t="shared" si="85"/>
        <v>44927</v>
      </c>
      <c r="BB13" s="72">
        <f t="shared" si="85"/>
        <v>44958</v>
      </c>
      <c r="BC13" s="72">
        <f t="shared" si="85"/>
        <v>44986</v>
      </c>
      <c r="BD13" s="72">
        <f t="shared" si="85"/>
        <v>45017</v>
      </c>
      <c r="BE13" s="72">
        <f t="shared" si="85"/>
        <v>45047</v>
      </c>
      <c r="BF13" s="72">
        <f t="shared" si="85"/>
        <v>45078</v>
      </c>
      <c r="BG13" s="72">
        <f t="shared" si="85"/>
        <v>45108</v>
      </c>
      <c r="BH13" s="72">
        <f t="shared" si="85"/>
        <v>45139</v>
      </c>
      <c r="BI13" s="72">
        <f t="shared" si="85"/>
        <v>45170</v>
      </c>
      <c r="BJ13" s="72">
        <f t="shared" si="85"/>
        <v>45200</v>
      </c>
      <c r="BK13" s="72">
        <f t="shared" si="85"/>
        <v>45231</v>
      </c>
      <c r="BL13" s="72">
        <f t="shared" si="85"/>
        <v>45261</v>
      </c>
      <c r="BM13" s="72">
        <f t="shared" si="85"/>
        <v>45292</v>
      </c>
      <c r="BN13" s="72">
        <f t="shared" si="85"/>
        <v>45323</v>
      </c>
      <c r="BO13" s="72">
        <f t="shared" si="85"/>
        <v>45352</v>
      </c>
      <c r="BP13" s="72">
        <f t="shared" si="85"/>
        <v>45383</v>
      </c>
      <c r="BQ13" s="72">
        <f t="shared" si="85"/>
        <v>45413</v>
      </c>
      <c r="BR13" s="72">
        <f t="shared" si="85"/>
        <v>45444</v>
      </c>
      <c r="BS13" s="72">
        <f t="shared" si="85"/>
        <v>45474</v>
      </c>
      <c r="BT13" s="72">
        <f t="shared" si="85"/>
        <v>45505</v>
      </c>
      <c r="BU13" s="72">
        <f t="shared" si="85"/>
        <v>45536</v>
      </c>
      <c r="BV13" s="72">
        <f t="shared" ref="BV13:CY13" si="86">BV$5</f>
        <v>45566</v>
      </c>
      <c r="BW13" s="72">
        <f t="shared" si="86"/>
        <v>45597</v>
      </c>
      <c r="BX13" s="72">
        <f t="shared" si="86"/>
        <v>45627</v>
      </c>
      <c r="BY13" s="72">
        <f t="shared" si="86"/>
        <v>45658</v>
      </c>
      <c r="BZ13" s="72">
        <f t="shared" si="86"/>
        <v>45689</v>
      </c>
      <c r="CA13" s="72">
        <f t="shared" si="86"/>
        <v>45717</v>
      </c>
      <c r="CB13" s="72">
        <f t="shared" si="86"/>
        <v>45748</v>
      </c>
      <c r="CC13" s="72">
        <f t="shared" si="86"/>
        <v>45778</v>
      </c>
      <c r="CD13" s="72">
        <f t="shared" si="86"/>
        <v>45809</v>
      </c>
      <c r="CE13" s="72">
        <f t="shared" si="86"/>
        <v>45839</v>
      </c>
      <c r="CF13" s="72">
        <f t="shared" si="86"/>
        <v>45870</v>
      </c>
      <c r="CG13" s="72">
        <f t="shared" si="86"/>
        <v>45901</v>
      </c>
      <c r="CH13" s="72">
        <f t="shared" si="86"/>
        <v>45931</v>
      </c>
      <c r="CI13" s="72">
        <f t="shared" si="86"/>
        <v>45962</v>
      </c>
      <c r="CJ13" s="72">
        <f t="shared" si="86"/>
        <v>45992</v>
      </c>
      <c r="CK13" s="72">
        <f t="shared" si="86"/>
        <v>46023</v>
      </c>
      <c r="CL13" s="72">
        <f t="shared" si="86"/>
        <v>46054</v>
      </c>
      <c r="CM13" s="72">
        <f t="shared" si="86"/>
        <v>46082</v>
      </c>
      <c r="CN13" s="72">
        <f t="shared" si="86"/>
        <v>46113</v>
      </c>
      <c r="CO13" s="72">
        <f t="shared" si="86"/>
        <v>46143</v>
      </c>
      <c r="CP13" s="72">
        <f t="shared" si="86"/>
        <v>46174</v>
      </c>
      <c r="CQ13" s="72">
        <f t="shared" si="86"/>
        <v>46204</v>
      </c>
      <c r="CR13" s="72">
        <f t="shared" si="86"/>
        <v>46235</v>
      </c>
      <c r="CS13" s="72">
        <f t="shared" si="86"/>
        <v>46266</v>
      </c>
      <c r="CT13" s="72">
        <f t="shared" si="86"/>
        <v>46296</v>
      </c>
      <c r="CU13" s="72">
        <f t="shared" si="86"/>
        <v>46327</v>
      </c>
      <c r="CV13" s="72">
        <f t="shared" si="86"/>
        <v>46357</v>
      </c>
      <c r="CW13" s="72">
        <f t="shared" si="86"/>
        <v>46388</v>
      </c>
      <c r="CX13" s="72">
        <f t="shared" si="86"/>
        <v>46419</v>
      </c>
      <c r="CY13" s="73">
        <f t="shared" si="86"/>
        <v>46447</v>
      </c>
    </row>
    <row r="14" spans="1:103" s="93" customFormat="1" ht="14" customHeight="1" outlineLevel="1" x14ac:dyDescent="0.2">
      <c r="A14" s="142"/>
      <c r="B14" s="118">
        <v>1</v>
      </c>
      <c r="C14" s="76" t="s">
        <v>366</v>
      </c>
      <c r="D14" s="77" t="str">
        <f>"["&amp;LOOKUP($C$3,'Pulldown Menue'!$E:$F,'Pulldown Menue'!$F:$F)&amp;" per month]"</f>
        <v>[UGX per month]</v>
      </c>
      <c r="E14" s="81">
        <f>G14*(1+'Sensitivity Analysis'!A$6)*(1+'Sensitivity Analysis'!M$6)</f>
        <v>2856670</v>
      </c>
      <c r="F14" s="81">
        <f>F7*F8</f>
        <v>2924000</v>
      </c>
      <c r="G14" s="91">
        <f>IF(SUM(H14:INDEX(14:14,COLUMNS(14:14)))=0,0,ROUND(AVERAGE(H14:INDEX(14:14,COLUMNS(14:14))),-1))</f>
        <v>2856670</v>
      </c>
      <c r="H14" s="91">
        <f>IF(OR(H7="",H8=""),"",H7*H8)</f>
        <v>2560000</v>
      </c>
      <c r="I14" s="91">
        <f t="shared" ref="I14:L14" si="87">IF(OR(I7="",I8=""),"",I7*I8)</f>
        <v>2860000</v>
      </c>
      <c r="J14" s="91">
        <f t="shared" si="87"/>
        <v>2500000</v>
      </c>
      <c r="K14" s="91">
        <f t="shared" si="87"/>
        <v>2660000</v>
      </c>
      <c r="L14" s="91">
        <f t="shared" si="87"/>
        <v>3120000</v>
      </c>
      <c r="M14" s="91">
        <f>IF(OR(M7="",M8=""),"",M7*M8)</f>
        <v>3440000</v>
      </c>
      <c r="N14" s="91" t="str">
        <f t="shared" ref="N14:O14" si="88">IF(OR(N7="",N8=""),"",N7*N8)</f>
        <v/>
      </c>
      <c r="O14" s="91" t="str">
        <f t="shared" si="88"/>
        <v/>
      </c>
      <c r="P14" s="91" t="str">
        <f>IF(OR(P7="",P8=""),"",P7*P8)</f>
        <v/>
      </c>
      <c r="Q14" s="91" t="str">
        <f t="shared" ref="Q14:S14" si="89">IF(OR(Q7="",Q8=""),"",Q7*Q8)</f>
        <v/>
      </c>
      <c r="R14" s="91" t="str">
        <f t="shared" si="89"/>
        <v/>
      </c>
      <c r="S14" s="91" t="str">
        <f t="shared" si="89"/>
        <v/>
      </c>
      <c r="T14" s="91" t="str">
        <f>IF(OR(T7="",T8=""),"",T7*T8)</f>
        <v/>
      </c>
      <c r="U14" s="91" t="str">
        <f t="shared" ref="U14:X14" si="90">IF(OR(U7="",U8=""),"",U7*U8)</f>
        <v/>
      </c>
      <c r="V14" s="91" t="str">
        <f t="shared" si="90"/>
        <v/>
      </c>
      <c r="W14" s="91" t="str">
        <f t="shared" si="90"/>
        <v/>
      </c>
      <c r="X14" s="91" t="str">
        <f t="shared" si="90"/>
        <v/>
      </c>
      <c r="Y14" s="91" t="str">
        <f>IF(OR(Y7="",Y8=""),"",Y7*Y8)</f>
        <v/>
      </c>
      <c r="Z14" s="91" t="str">
        <f t="shared" ref="Z14:AC14" si="91">IF(OR(Z7="",Z8=""),"",Z7*Z8)</f>
        <v/>
      </c>
      <c r="AA14" s="91" t="str">
        <f t="shared" si="91"/>
        <v/>
      </c>
      <c r="AB14" s="91" t="str">
        <f t="shared" si="91"/>
        <v/>
      </c>
      <c r="AC14" s="91" t="str">
        <f t="shared" si="91"/>
        <v/>
      </c>
      <c r="AD14" s="91" t="str">
        <f>IF(OR(AD7="",AD8=""),"",AD7*AD8)</f>
        <v/>
      </c>
      <c r="AE14" s="91" t="str">
        <f>IF(OR(AE7="",AE8=""),"",AE7*AE8)</f>
        <v/>
      </c>
      <c r="AF14" s="91" t="str">
        <f t="shared" ref="AF14:AI14" si="92">IF(OR(AF7="",AF8=""),"",AF7*AF8)</f>
        <v/>
      </c>
      <c r="AG14" s="91" t="str">
        <f t="shared" si="92"/>
        <v/>
      </c>
      <c r="AH14" s="91" t="str">
        <f t="shared" si="92"/>
        <v/>
      </c>
      <c r="AI14" s="91" t="str">
        <f t="shared" si="92"/>
        <v/>
      </c>
      <c r="AJ14" s="91" t="str">
        <f>IF(OR(AJ7="",AJ8=""),"",AJ7*AJ8)</f>
        <v/>
      </c>
      <c r="AK14" s="91" t="str">
        <f>IF(OR(AK7="",AK8=""),"",AK7*AK8)</f>
        <v/>
      </c>
      <c r="AL14" s="91" t="str">
        <f t="shared" ref="AL14:AO14" si="93">IF(OR(AL7="",AL8=""),"",AL7*AL8)</f>
        <v/>
      </c>
      <c r="AM14" s="91" t="str">
        <f t="shared" si="93"/>
        <v/>
      </c>
      <c r="AN14" s="91" t="str">
        <f t="shared" si="93"/>
        <v/>
      </c>
      <c r="AO14" s="91" t="str">
        <f t="shared" si="93"/>
        <v/>
      </c>
      <c r="AP14" s="91" t="str">
        <f>IF(OR(AP7="",AP8=""),"",AP7*AP8)</f>
        <v/>
      </c>
      <c r="AQ14" s="91" t="str">
        <f t="shared" ref="AQ14" si="94">IF(OR(AQ7="",AQ8=""),"",AQ7*AQ8)</f>
        <v/>
      </c>
      <c r="AR14" s="91" t="str">
        <f>IF(OR(AR7="",AR8=""),"",AR7*AR8)</f>
        <v/>
      </c>
      <c r="AS14" s="91" t="str">
        <f t="shared" ref="AS14:AV14" si="95">IF(OR(AS7="",AS8=""),"",AS7*AS8)</f>
        <v/>
      </c>
      <c r="AT14" s="91" t="str">
        <f t="shared" si="95"/>
        <v/>
      </c>
      <c r="AU14" s="91" t="str">
        <f t="shared" si="95"/>
        <v/>
      </c>
      <c r="AV14" s="91" t="str">
        <f t="shared" si="95"/>
        <v/>
      </c>
      <c r="AW14" s="91" t="str">
        <f>IF(OR(AW7="",AW8=""),"",AW7*AW8)</f>
        <v/>
      </c>
      <c r="AX14" s="91" t="str">
        <f t="shared" ref="AX14:BA14" si="96">IF(OR(AX7="",AX8=""),"",AX7*AX8)</f>
        <v/>
      </c>
      <c r="AY14" s="91" t="str">
        <f t="shared" si="96"/>
        <v/>
      </c>
      <c r="AZ14" s="91" t="str">
        <f t="shared" si="96"/>
        <v/>
      </c>
      <c r="BA14" s="91" t="str">
        <f t="shared" si="96"/>
        <v/>
      </c>
      <c r="BB14" s="91" t="str">
        <f>IF(OR(BB7="",BB8=""),"",BB7*BB8)</f>
        <v/>
      </c>
      <c r="BC14" s="91" t="str">
        <f>IF(OR(BC7="",BC8=""),"",BC7*BC8)</f>
        <v/>
      </c>
      <c r="BD14" s="91" t="str">
        <f t="shared" ref="BD14:BG14" si="97">IF(OR(BD7="",BD8=""),"",BD7*BD8)</f>
        <v/>
      </c>
      <c r="BE14" s="91" t="str">
        <f t="shared" si="97"/>
        <v/>
      </c>
      <c r="BF14" s="91" t="str">
        <f t="shared" si="97"/>
        <v/>
      </c>
      <c r="BG14" s="91" t="str">
        <f t="shared" si="97"/>
        <v/>
      </c>
      <c r="BH14" s="91" t="str">
        <f>IF(OR(BH7="",BH8=""),"",BH7*BH8)</f>
        <v/>
      </c>
      <c r="BI14" s="91" t="str">
        <f>IF(OR(BI7="",BI8=""),"",BI7*BI8)</f>
        <v/>
      </c>
      <c r="BJ14" s="91" t="str">
        <f t="shared" ref="BJ14:BM14" si="98">IF(OR(BJ7="",BJ8=""),"",BJ7*BJ8)</f>
        <v/>
      </c>
      <c r="BK14" s="91" t="str">
        <f t="shared" si="98"/>
        <v/>
      </c>
      <c r="BL14" s="91" t="str">
        <f t="shared" si="98"/>
        <v/>
      </c>
      <c r="BM14" s="91" t="str">
        <f t="shared" si="98"/>
        <v/>
      </c>
      <c r="BN14" s="91" t="str">
        <f>IF(OR(BN7="",BN8=""),"",BN7*BN8)</f>
        <v/>
      </c>
      <c r="BO14" s="91" t="str">
        <f>IF(OR(BO7="",BO8=""),"",BO7*BO8)</f>
        <v/>
      </c>
      <c r="BP14" s="91" t="str">
        <f t="shared" ref="BP14:BS14" si="99">IF(OR(BP7="",BP8=""),"",BP7*BP8)</f>
        <v/>
      </c>
      <c r="BQ14" s="91" t="str">
        <f t="shared" si="99"/>
        <v/>
      </c>
      <c r="BR14" s="91" t="str">
        <f t="shared" si="99"/>
        <v/>
      </c>
      <c r="BS14" s="91" t="str">
        <f t="shared" si="99"/>
        <v/>
      </c>
      <c r="BT14" s="91" t="str">
        <f>IF(OR(BT7="",BT8=""),"",BT7*BT8)</f>
        <v/>
      </c>
      <c r="BU14" s="91" t="str">
        <f>IF(OR(BU7="",BU8=""),"",BU7*BU8)</f>
        <v/>
      </c>
      <c r="BV14" s="91" t="str">
        <f t="shared" ref="BV14:BY14" si="100">IF(OR(BV7="",BV8=""),"",BV7*BV8)</f>
        <v/>
      </c>
      <c r="BW14" s="91" t="str">
        <f t="shared" si="100"/>
        <v/>
      </c>
      <c r="BX14" s="91" t="str">
        <f t="shared" si="100"/>
        <v/>
      </c>
      <c r="BY14" s="91" t="str">
        <f t="shared" si="100"/>
        <v/>
      </c>
      <c r="BZ14" s="91" t="str">
        <f>IF(OR(BZ7="",BZ8=""),"",BZ7*BZ8)</f>
        <v/>
      </c>
      <c r="CA14" s="91" t="str">
        <f>IF(OR(CA7="",CA8=""),"",CA7*CA8)</f>
        <v/>
      </c>
      <c r="CB14" s="91" t="str">
        <f t="shared" ref="CB14:CE14" si="101">IF(OR(CB7="",CB8=""),"",CB7*CB8)</f>
        <v/>
      </c>
      <c r="CC14" s="91" t="str">
        <f t="shared" si="101"/>
        <v/>
      </c>
      <c r="CD14" s="91" t="str">
        <f t="shared" si="101"/>
        <v/>
      </c>
      <c r="CE14" s="91" t="str">
        <f t="shared" si="101"/>
        <v/>
      </c>
      <c r="CF14" s="91" t="str">
        <f>IF(OR(CF7="",CF8=""),"",CF7*CF8)</f>
        <v/>
      </c>
      <c r="CG14" s="91" t="str">
        <f>IF(OR(CG7="",CG8=""),"",CG7*CG8)</f>
        <v/>
      </c>
      <c r="CH14" s="91" t="str">
        <f t="shared" ref="CH14:CK14" si="102">IF(OR(CH7="",CH8=""),"",CH7*CH8)</f>
        <v/>
      </c>
      <c r="CI14" s="91" t="str">
        <f t="shared" si="102"/>
        <v/>
      </c>
      <c r="CJ14" s="91" t="str">
        <f t="shared" si="102"/>
        <v/>
      </c>
      <c r="CK14" s="91" t="str">
        <f t="shared" si="102"/>
        <v/>
      </c>
      <c r="CL14" s="91" t="str">
        <f>IF(OR(CL7="",CL8=""),"",CL7*CL8)</f>
        <v/>
      </c>
      <c r="CM14" s="91" t="str">
        <f>IF(OR(CM7="",CM8=""),"",CM7*CM8)</f>
        <v/>
      </c>
      <c r="CN14" s="91" t="str">
        <f t="shared" ref="CN14:CQ14" si="103">IF(OR(CN7="",CN8=""),"",CN7*CN8)</f>
        <v/>
      </c>
      <c r="CO14" s="91" t="str">
        <f t="shared" si="103"/>
        <v/>
      </c>
      <c r="CP14" s="91" t="str">
        <f t="shared" si="103"/>
        <v/>
      </c>
      <c r="CQ14" s="91" t="str">
        <f t="shared" si="103"/>
        <v/>
      </c>
      <c r="CR14" s="91" t="str">
        <f>IF(OR(CR7="",CR8=""),"",CR7*CR8)</f>
        <v/>
      </c>
      <c r="CS14" s="91" t="str">
        <f>IF(OR(CS7="",CS8=""),"",CS7*CS8)</f>
        <v/>
      </c>
      <c r="CT14" s="91" t="str">
        <f t="shared" ref="CT14:CW14" si="104">IF(OR(CT7="",CT8=""),"",CT7*CT8)</f>
        <v/>
      </c>
      <c r="CU14" s="91" t="str">
        <f t="shared" si="104"/>
        <v/>
      </c>
      <c r="CV14" s="91" t="str">
        <f t="shared" si="104"/>
        <v/>
      </c>
      <c r="CW14" s="91" t="str">
        <f t="shared" si="104"/>
        <v/>
      </c>
      <c r="CX14" s="91" t="str">
        <f>IF(OR(CX7="",CX8=""),"",CX7*CX8)</f>
        <v/>
      </c>
      <c r="CY14" s="92" t="str">
        <f t="shared" ref="CY14" si="105">IF(OR(CY7="",CY8=""),"",CY7*CY8)</f>
        <v/>
      </c>
    </row>
    <row r="15" spans="1:103" s="93" customFormat="1" ht="14" customHeight="1" outlineLevel="1" x14ac:dyDescent="0.2">
      <c r="A15" s="142"/>
      <c r="B15" s="118">
        <v>2</v>
      </c>
      <c r="C15" s="76" t="s">
        <v>367</v>
      </c>
      <c r="D15" s="77" t="str">
        <f>"["&amp;LOOKUP($C$3,'Pulldown Menue'!$E:$F,'Pulldown Menue'!$F:$F)&amp;" per month]"</f>
        <v>[UGX per month]</v>
      </c>
      <c r="E15" s="81">
        <f>G15*(1+'Sensitivity Analysis'!A$6)*(1+'Sensitivity Analysis'!M$6)</f>
        <v>461670</v>
      </c>
      <c r="F15" s="81">
        <f>F9*F10</f>
        <v>216225</v>
      </c>
      <c r="G15" s="91">
        <f>IF(SUM(H15:INDEX(15:15,COLUMNS(15:15)))=0,0,ROUND(AVERAGE(H15:INDEX(15:15,COLUMNS(15:15))),-1))</f>
        <v>461670</v>
      </c>
      <c r="H15" s="91">
        <f>IF(OR(H10="",H11=""),"",H10*H11)</f>
        <v>320000</v>
      </c>
      <c r="I15" s="91">
        <f t="shared" ref="I15:L15" si="106">IF(OR(I10="",I11=""),"",I10*I11)</f>
        <v>390000</v>
      </c>
      <c r="J15" s="91">
        <f t="shared" si="106"/>
        <v>650000</v>
      </c>
      <c r="K15" s="91">
        <f t="shared" si="106"/>
        <v>370000</v>
      </c>
      <c r="L15" s="91">
        <f t="shared" si="106"/>
        <v>470000</v>
      </c>
      <c r="M15" s="91">
        <f>IF(OR(M10="",M11=""),"",M10*M11)</f>
        <v>570000</v>
      </c>
      <c r="N15" s="91" t="str">
        <f t="shared" ref="N15:O15" si="107">IF(OR(N10="",N11=""),"",N10*N11)</f>
        <v/>
      </c>
      <c r="O15" s="91" t="str">
        <f t="shared" si="107"/>
        <v/>
      </c>
      <c r="P15" s="91" t="str">
        <f>IF(OR(P10="",P11=""),"",P10*P11)</f>
        <v/>
      </c>
      <c r="Q15" s="91" t="str">
        <f t="shared" ref="Q15:S15" si="108">IF(OR(Q10="",Q11=""),"",Q10*Q11)</f>
        <v/>
      </c>
      <c r="R15" s="91" t="str">
        <f t="shared" si="108"/>
        <v/>
      </c>
      <c r="S15" s="91" t="str">
        <f t="shared" si="108"/>
        <v/>
      </c>
      <c r="T15" s="91" t="str">
        <f>IF(OR(T10="",T11=""),"",T10*T11)</f>
        <v/>
      </c>
      <c r="U15" s="91" t="str">
        <f t="shared" ref="U15:X15" si="109">IF(OR(U10="",U11=""),"",U10*U11)</f>
        <v/>
      </c>
      <c r="V15" s="91" t="str">
        <f t="shared" si="109"/>
        <v/>
      </c>
      <c r="W15" s="91" t="str">
        <f t="shared" si="109"/>
        <v/>
      </c>
      <c r="X15" s="91" t="str">
        <f t="shared" si="109"/>
        <v/>
      </c>
      <c r="Y15" s="91" t="str">
        <f>IF(OR(Y10="",Y11=""),"",Y10*Y11)</f>
        <v/>
      </c>
      <c r="Z15" s="91" t="str">
        <f t="shared" ref="Z15:AC15" si="110">IF(OR(Z10="",Z11=""),"",Z10*Z11)</f>
        <v/>
      </c>
      <c r="AA15" s="91" t="str">
        <f t="shared" si="110"/>
        <v/>
      </c>
      <c r="AB15" s="91" t="str">
        <f t="shared" si="110"/>
        <v/>
      </c>
      <c r="AC15" s="91" t="str">
        <f t="shared" si="110"/>
        <v/>
      </c>
      <c r="AD15" s="91" t="str">
        <f>IF(OR(AD10="",AD11=""),"",AD10*AD11)</f>
        <v/>
      </c>
      <c r="AE15" s="91" t="str">
        <f>IF(OR(AE10="",AE11=""),"",AE10*AE11)</f>
        <v/>
      </c>
      <c r="AF15" s="91" t="str">
        <f t="shared" ref="AF15:AI15" si="111">IF(OR(AF10="",AF11=""),"",AF10*AF11)</f>
        <v/>
      </c>
      <c r="AG15" s="91" t="str">
        <f t="shared" si="111"/>
        <v/>
      </c>
      <c r="AH15" s="91" t="str">
        <f t="shared" si="111"/>
        <v/>
      </c>
      <c r="AI15" s="91" t="str">
        <f t="shared" si="111"/>
        <v/>
      </c>
      <c r="AJ15" s="91" t="str">
        <f>IF(OR(AJ10="",AJ11=""),"",AJ10*AJ11)</f>
        <v/>
      </c>
      <c r="AK15" s="91" t="str">
        <f>IF(OR(AK10="",AK11=""),"",AK10*AK11)</f>
        <v/>
      </c>
      <c r="AL15" s="91" t="str">
        <f t="shared" ref="AL15:AO15" si="112">IF(OR(AL10="",AL11=""),"",AL10*AL11)</f>
        <v/>
      </c>
      <c r="AM15" s="91" t="str">
        <f t="shared" si="112"/>
        <v/>
      </c>
      <c r="AN15" s="91" t="str">
        <f t="shared" si="112"/>
        <v/>
      </c>
      <c r="AO15" s="91" t="str">
        <f t="shared" si="112"/>
        <v/>
      </c>
      <c r="AP15" s="91" t="str">
        <f>IF(OR(AP10="",AP11=""),"",AP10*AP11)</f>
        <v/>
      </c>
      <c r="AQ15" s="91" t="str">
        <f t="shared" ref="AQ15" si="113">IF(OR(AQ10="",AQ11=""),"",AQ10*AQ11)</f>
        <v/>
      </c>
      <c r="AR15" s="91" t="str">
        <f>IF(OR(AR10="",AR11=""),"",AR10*AR11)</f>
        <v/>
      </c>
      <c r="AS15" s="91" t="str">
        <f t="shared" ref="AS15:AV15" si="114">IF(OR(AS10="",AS11=""),"",AS10*AS11)</f>
        <v/>
      </c>
      <c r="AT15" s="91" t="str">
        <f t="shared" si="114"/>
        <v/>
      </c>
      <c r="AU15" s="91" t="str">
        <f t="shared" si="114"/>
        <v/>
      </c>
      <c r="AV15" s="91" t="str">
        <f t="shared" si="114"/>
        <v/>
      </c>
      <c r="AW15" s="91" t="str">
        <f>IF(OR(AW10="",AW11=""),"",AW10*AW11)</f>
        <v/>
      </c>
      <c r="AX15" s="91" t="str">
        <f t="shared" ref="AX15:BA15" si="115">IF(OR(AX10="",AX11=""),"",AX10*AX11)</f>
        <v/>
      </c>
      <c r="AY15" s="91" t="str">
        <f t="shared" si="115"/>
        <v/>
      </c>
      <c r="AZ15" s="91" t="str">
        <f t="shared" si="115"/>
        <v/>
      </c>
      <c r="BA15" s="91" t="str">
        <f t="shared" si="115"/>
        <v/>
      </c>
      <c r="BB15" s="91" t="str">
        <f>IF(OR(BB10="",BB11=""),"",BB10*BB11)</f>
        <v/>
      </c>
      <c r="BC15" s="91" t="str">
        <f>IF(OR(BC10="",BC11=""),"",BC10*BC11)</f>
        <v/>
      </c>
      <c r="BD15" s="91" t="str">
        <f t="shared" ref="BD15:BG15" si="116">IF(OR(BD10="",BD11=""),"",BD10*BD11)</f>
        <v/>
      </c>
      <c r="BE15" s="91" t="str">
        <f t="shared" si="116"/>
        <v/>
      </c>
      <c r="BF15" s="91" t="str">
        <f t="shared" si="116"/>
        <v/>
      </c>
      <c r="BG15" s="91" t="str">
        <f t="shared" si="116"/>
        <v/>
      </c>
      <c r="BH15" s="91" t="str">
        <f>IF(OR(BH10="",BH11=""),"",BH10*BH11)</f>
        <v/>
      </c>
      <c r="BI15" s="91" t="str">
        <f>IF(OR(BI10="",BI11=""),"",BI10*BI11)</f>
        <v/>
      </c>
      <c r="BJ15" s="91" t="str">
        <f t="shared" ref="BJ15:BM15" si="117">IF(OR(BJ10="",BJ11=""),"",BJ10*BJ11)</f>
        <v/>
      </c>
      <c r="BK15" s="91" t="str">
        <f t="shared" si="117"/>
        <v/>
      </c>
      <c r="BL15" s="91" t="str">
        <f t="shared" si="117"/>
        <v/>
      </c>
      <c r="BM15" s="91" t="str">
        <f t="shared" si="117"/>
        <v/>
      </c>
      <c r="BN15" s="91" t="str">
        <f>IF(OR(BN10="",BN11=""),"",BN10*BN11)</f>
        <v/>
      </c>
      <c r="BO15" s="91" t="str">
        <f>IF(OR(BO10="",BO11=""),"",BO10*BO11)</f>
        <v/>
      </c>
      <c r="BP15" s="91" t="str">
        <f t="shared" ref="BP15:BS15" si="118">IF(OR(BP10="",BP11=""),"",BP10*BP11)</f>
        <v/>
      </c>
      <c r="BQ15" s="91" t="str">
        <f t="shared" si="118"/>
        <v/>
      </c>
      <c r="BR15" s="91" t="str">
        <f t="shared" si="118"/>
        <v/>
      </c>
      <c r="BS15" s="91" t="str">
        <f t="shared" si="118"/>
        <v/>
      </c>
      <c r="BT15" s="91" t="str">
        <f>IF(OR(BT10="",BT11=""),"",BT10*BT11)</f>
        <v/>
      </c>
      <c r="BU15" s="91" t="str">
        <f>IF(OR(BU10="",BU11=""),"",BU10*BU11)</f>
        <v/>
      </c>
      <c r="BV15" s="91" t="str">
        <f t="shared" ref="BV15:BY15" si="119">IF(OR(BV10="",BV11=""),"",BV10*BV11)</f>
        <v/>
      </c>
      <c r="BW15" s="91" t="str">
        <f t="shared" si="119"/>
        <v/>
      </c>
      <c r="BX15" s="91" t="str">
        <f t="shared" si="119"/>
        <v/>
      </c>
      <c r="BY15" s="91" t="str">
        <f t="shared" si="119"/>
        <v/>
      </c>
      <c r="BZ15" s="91" t="str">
        <f>IF(OR(BZ10="",BZ11=""),"",BZ10*BZ11)</f>
        <v/>
      </c>
      <c r="CA15" s="91" t="str">
        <f>IF(OR(CA10="",CA11=""),"",CA10*CA11)</f>
        <v/>
      </c>
      <c r="CB15" s="91" t="str">
        <f t="shared" ref="CB15:CE15" si="120">IF(OR(CB10="",CB11=""),"",CB10*CB11)</f>
        <v/>
      </c>
      <c r="CC15" s="91" t="str">
        <f t="shared" si="120"/>
        <v/>
      </c>
      <c r="CD15" s="91" t="str">
        <f t="shared" si="120"/>
        <v/>
      </c>
      <c r="CE15" s="91" t="str">
        <f t="shared" si="120"/>
        <v/>
      </c>
      <c r="CF15" s="91" t="str">
        <f>IF(OR(CF10="",CF11=""),"",CF10*CF11)</f>
        <v/>
      </c>
      <c r="CG15" s="91" t="str">
        <f>IF(OR(CG10="",CG11=""),"",CG10*CG11)</f>
        <v/>
      </c>
      <c r="CH15" s="91" t="str">
        <f t="shared" ref="CH15:CK15" si="121">IF(OR(CH10="",CH11=""),"",CH10*CH11)</f>
        <v/>
      </c>
      <c r="CI15" s="91" t="str">
        <f t="shared" si="121"/>
        <v/>
      </c>
      <c r="CJ15" s="91" t="str">
        <f t="shared" si="121"/>
        <v/>
      </c>
      <c r="CK15" s="91" t="str">
        <f t="shared" si="121"/>
        <v/>
      </c>
      <c r="CL15" s="91" t="str">
        <f>IF(OR(CL10="",CL11=""),"",CL10*CL11)</f>
        <v/>
      </c>
      <c r="CM15" s="91" t="str">
        <f>IF(OR(CM10="",CM11=""),"",CM10*CM11)</f>
        <v/>
      </c>
      <c r="CN15" s="91" t="str">
        <f t="shared" ref="CN15:CQ15" si="122">IF(OR(CN10="",CN11=""),"",CN10*CN11)</f>
        <v/>
      </c>
      <c r="CO15" s="91" t="str">
        <f t="shared" si="122"/>
        <v/>
      </c>
      <c r="CP15" s="91" t="str">
        <f t="shared" si="122"/>
        <v/>
      </c>
      <c r="CQ15" s="91" t="str">
        <f t="shared" si="122"/>
        <v/>
      </c>
      <c r="CR15" s="91" t="str">
        <f>IF(OR(CR10="",CR11=""),"",CR10*CR11)</f>
        <v/>
      </c>
      <c r="CS15" s="91" t="str">
        <f>IF(OR(CS10="",CS11=""),"",CS10*CS11)</f>
        <v/>
      </c>
      <c r="CT15" s="91" t="str">
        <f t="shared" ref="CT15:CW15" si="123">IF(OR(CT10="",CT11=""),"",CT10*CT11)</f>
        <v/>
      </c>
      <c r="CU15" s="91" t="str">
        <f t="shared" si="123"/>
        <v/>
      </c>
      <c r="CV15" s="91" t="str">
        <f t="shared" si="123"/>
        <v/>
      </c>
      <c r="CW15" s="91" t="str">
        <f t="shared" si="123"/>
        <v/>
      </c>
      <c r="CX15" s="91" t="str">
        <f>IF(OR(CX10="",CX11=""),"",CX10*CX11)</f>
        <v/>
      </c>
      <c r="CY15" s="92" t="str">
        <f t="shared" ref="CY15" si="124">IF(OR(CY10="",CY11=""),"",CY10*CY11)</f>
        <v/>
      </c>
    </row>
    <row r="16" spans="1:103" s="93" customFormat="1" ht="14" customHeight="1" outlineLevel="1" x14ac:dyDescent="0.2">
      <c r="A16" s="142"/>
      <c r="B16" s="118">
        <v>3</v>
      </c>
      <c r="C16" s="76" t="s">
        <v>419</v>
      </c>
      <c r="D16" s="77" t="str">
        <f>"["&amp;LOOKUP($C$3,'Pulldown Menue'!$E:$F,'Pulldown Menue'!$F:$F)&amp;" per month]"</f>
        <v>[UGX per month]</v>
      </c>
      <c r="E16" s="81">
        <f>G16*(1+'Sensitivity Analysis'!A$6)*(1+'Sensitivity Analysis'!M$6)</f>
        <v>0</v>
      </c>
      <c r="F16" s="81">
        <f>G16</f>
        <v>0</v>
      </c>
      <c r="G16" s="91">
        <f>IF(SUM(H16:INDEX(16:16,COLUMNS(16:16)))=0,0,ROUND(AVERAGE(H16:INDEX(16:16,COLUMNS(16:16))),-1))</f>
        <v>0</v>
      </c>
      <c r="H16" s="94"/>
      <c r="I16" s="94"/>
      <c r="J16" s="94"/>
      <c r="K16" s="94"/>
      <c r="L16" s="94"/>
      <c r="M16" s="94"/>
      <c r="N16" s="94"/>
      <c r="O16" s="94"/>
      <c r="P16" s="94"/>
      <c r="Q16" s="94"/>
      <c r="R16" s="94"/>
      <c r="S16" s="94"/>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2"/>
    </row>
    <row r="17" spans="1:103" s="100" customFormat="1" ht="14" customHeight="1" x14ac:dyDescent="0.2">
      <c r="A17" s="142"/>
      <c r="B17" s="121"/>
      <c r="C17" s="122" t="s">
        <v>442</v>
      </c>
      <c r="D17" s="96" t="str">
        <f>"["&amp;LOOKUP($C$3,'Pulldown Menue'!$E:$F,'Pulldown Menue'!$F:$F)&amp;" per month]"</f>
        <v>[UGX per month]</v>
      </c>
      <c r="E17" s="97">
        <f>SUM(E14:E16)</f>
        <v>3318340</v>
      </c>
      <c r="F17" s="97">
        <f>SUM(F14:F16)</f>
        <v>3140225</v>
      </c>
      <c r="G17" s="98">
        <f>SUM(G14:G16)</f>
        <v>3318340</v>
      </c>
      <c r="H17" s="98">
        <f t="shared" ref="H17:I17" si="125">SUM(H14:H16)</f>
        <v>2880000</v>
      </c>
      <c r="I17" s="98">
        <f t="shared" si="125"/>
        <v>3250000</v>
      </c>
      <c r="J17" s="98">
        <f>SUM(J14:J16)</f>
        <v>3150000</v>
      </c>
      <c r="K17" s="98">
        <f t="shared" ref="K17:Z17" si="126">SUM(K14:K16)</f>
        <v>3030000</v>
      </c>
      <c r="L17" s="98">
        <f t="shared" si="126"/>
        <v>3590000</v>
      </c>
      <c r="M17" s="98">
        <f t="shared" si="126"/>
        <v>4010000</v>
      </c>
      <c r="N17" s="98">
        <f t="shared" si="126"/>
        <v>0</v>
      </c>
      <c r="O17" s="98">
        <f t="shared" si="126"/>
        <v>0</v>
      </c>
      <c r="P17" s="98">
        <f t="shared" si="126"/>
        <v>0</v>
      </c>
      <c r="Q17" s="98">
        <f t="shared" si="126"/>
        <v>0</v>
      </c>
      <c r="R17" s="98">
        <f t="shared" si="126"/>
        <v>0</v>
      </c>
      <c r="S17" s="98">
        <f t="shared" si="126"/>
        <v>0</v>
      </c>
      <c r="T17" s="98">
        <f t="shared" si="126"/>
        <v>0</v>
      </c>
      <c r="U17" s="98">
        <f t="shared" si="126"/>
        <v>0</v>
      </c>
      <c r="V17" s="98">
        <f t="shared" si="126"/>
        <v>0</v>
      </c>
      <c r="W17" s="98">
        <f t="shared" si="126"/>
        <v>0</v>
      </c>
      <c r="X17" s="98">
        <f t="shared" si="126"/>
        <v>0</v>
      </c>
      <c r="Y17" s="98">
        <f t="shared" si="126"/>
        <v>0</v>
      </c>
      <c r="Z17" s="98">
        <f t="shared" si="126"/>
        <v>0</v>
      </c>
      <c r="AA17" s="98">
        <f t="shared" ref="AA17" si="127">SUM(AA14:AA16)</f>
        <v>0</v>
      </c>
      <c r="AB17" s="98">
        <f t="shared" ref="AB17" si="128">SUM(AB14:AB16)</f>
        <v>0</v>
      </c>
      <c r="AC17" s="98">
        <f t="shared" ref="AC17" si="129">SUM(AC14:AC16)</f>
        <v>0</v>
      </c>
      <c r="AD17" s="98">
        <f t="shared" ref="AD17" si="130">SUM(AD14:AD16)</f>
        <v>0</v>
      </c>
      <c r="AE17" s="98">
        <f t="shared" ref="AE17" si="131">SUM(AE14:AE16)</f>
        <v>0</v>
      </c>
      <c r="AF17" s="98">
        <f t="shared" ref="AF17:BK17" si="132">SUM(AF14:AF15)</f>
        <v>0</v>
      </c>
      <c r="AG17" s="98">
        <f t="shared" si="132"/>
        <v>0</v>
      </c>
      <c r="AH17" s="98">
        <f t="shared" si="132"/>
        <v>0</v>
      </c>
      <c r="AI17" s="98">
        <f t="shared" si="132"/>
        <v>0</v>
      </c>
      <c r="AJ17" s="98">
        <f t="shared" si="132"/>
        <v>0</v>
      </c>
      <c r="AK17" s="98">
        <f t="shared" si="132"/>
        <v>0</v>
      </c>
      <c r="AL17" s="98">
        <f t="shared" si="132"/>
        <v>0</v>
      </c>
      <c r="AM17" s="98">
        <f t="shared" si="132"/>
        <v>0</v>
      </c>
      <c r="AN17" s="98">
        <f t="shared" si="132"/>
        <v>0</v>
      </c>
      <c r="AO17" s="98">
        <f t="shared" si="132"/>
        <v>0</v>
      </c>
      <c r="AP17" s="98">
        <f t="shared" si="132"/>
        <v>0</v>
      </c>
      <c r="AQ17" s="98">
        <f t="shared" si="132"/>
        <v>0</v>
      </c>
      <c r="AR17" s="98">
        <f t="shared" si="132"/>
        <v>0</v>
      </c>
      <c r="AS17" s="98">
        <f t="shared" si="132"/>
        <v>0</v>
      </c>
      <c r="AT17" s="98">
        <f t="shared" si="132"/>
        <v>0</v>
      </c>
      <c r="AU17" s="98">
        <f t="shared" si="132"/>
        <v>0</v>
      </c>
      <c r="AV17" s="98">
        <f t="shared" si="132"/>
        <v>0</v>
      </c>
      <c r="AW17" s="98">
        <f t="shared" si="132"/>
        <v>0</v>
      </c>
      <c r="AX17" s="98">
        <f t="shared" si="132"/>
        <v>0</v>
      </c>
      <c r="AY17" s="98">
        <f t="shared" si="132"/>
        <v>0</v>
      </c>
      <c r="AZ17" s="98">
        <f t="shared" si="132"/>
        <v>0</v>
      </c>
      <c r="BA17" s="98">
        <f t="shared" si="132"/>
        <v>0</v>
      </c>
      <c r="BB17" s="98">
        <f t="shared" si="132"/>
        <v>0</v>
      </c>
      <c r="BC17" s="98">
        <f t="shared" si="132"/>
        <v>0</v>
      </c>
      <c r="BD17" s="98">
        <f t="shared" si="132"/>
        <v>0</v>
      </c>
      <c r="BE17" s="98">
        <f t="shared" si="132"/>
        <v>0</v>
      </c>
      <c r="BF17" s="98">
        <f t="shared" si="132"/>
        <v>0</v>
      </c>
      <c r="BG17" s="98">
        <f t="shared" si="132"/>
        <v>0</v>
      </c>
      <c r="BH17" s="98">
        <f t="shared" si="132"/>
        <v>0</v>
      </c>
      <c r="BI17" s="98">
        <f t="shared" si="132"/>
        <v>0</v>
      </c>
      <c r="BJ17" s="98">
        <f t="shared" si="132"/>
        <v>0</v>
      </c>
      <c r="BK17" s="98">
        <f t="shared" si="132"/>
        <v>0</v>
      </c>
      <c r="BL17" s="98">
        <f t="shared" ref="BL17:CQ17" si="133">SUM(BL14:BL15)</f>
        <v>0</v>
      </c>
      <c r="BM17" s="98">
        <f t="shared" si="133"/>
        <v>0</v>
      </c>
      <c r="BN17" s="98">
        <f t="shared" si="133"/>
        <v>0</v>
      </c>
      <c r="BO17" s="98">
        <f t="shared" si="133"/>
        <v>0</v>
      </c>
      <c r="BP17" s="98">
        <f t="shared" si="133"/>
        <v>0</v>
      </c>
      <c r="BQ17" s="98">
        <f t="shared" si="133"/>
        <v>0</v>
      </c>
      <c r="BR17" s="98">
        <f t="shared" si="133"/>
        <v>0</v>
      </c>
      <c r="BS17" s="98">
        <f t="shared" si="133"/>
        <v>0</v>
      </c>
      <c r="BT17" s="98">
        <f t="shared" si="133"/>
        <v>0</v>
      </c>
      <c r="BU17" s="98">
        <f t="shared" si="133"/>
        <v>0</v>
      </c>
      <c r="BV17" s="98">
        <f t="shared" si="133"/>
        <v>0</v>
      </c>
      <c r="BW17" s="98">
        <f t="shared" si="133"/>
        <v>0</v>
      </c>
      <c r="BX17" s="98">
        <f t="shared" si="133"/>
        <v>0</v>
      </c>
      <c r="BY17" s="98">
        <f t="shared" si="133"/>
        <v>0</v>
      </c>
      <c r="BZ17" s="98">
        <f t="shared" si="133"/>
        <v>0</v>
      </c>
      <c r="CA17" s="98">
        <f t="shared" si="133"/>
        <v>0</v>
      </c>
      <c r="CB17" s="98">
        <f t="shared" si="133"/>
        <v>0</v>
      </c>
      <c r="CC17" s="98">
        <f t="shared" si="133"/>
        <v>0</v>
      </c>
      <c r="CD17" s="98">
        <f t="shared" si="133"/>
        <v>0</v>
      </c>
      <c r="CE17" s="98">
        <f t="shared" si="133"/>
        <v>0</v>
      </c>
      <c r="CF17" s="98">
        <f t="shared" si="133"/>
        <v>0</v>
      </c>
      <c r="CG17" s="98">
        <f t="shared" si="133"/>
        <v>0</v>
      </c>
      <c r="CH17" s="98">
        <f t="shared" si="133"/>
        <v>0</v>
      </c>
      <c r="CI17" s="98">
        <f t="shared" si="133"/>
        <v>0</v>
      </c>
      <c r="CJ17" s="98">
        <f t="shared" si="133"/>
        <v>0</v>
      </c>
      <c r="CK17" s="98">
        <f t="shared" si="133"/>
        <v>0</v>
      </c>
      <c r="CL17" s="98">
        <f t="shared" si="133"/>
        <v>0</v>
      </c>
      <c r="CM17" s="98">
        <f t="shared" si="133"/>
        <v>0</v>
      </c>
      <c r="CN17" s="98">
        <f t="shared" si="133"/>
        <v>0</v>
      </c>
      <c r="CO17" s="98">
        <f t="shared" si="133"/>
        <v>0</v>
      </c>
      <c r="CP17" s="98">
        <f t="shared" si="133"/>
        <v>0</v>
      </c>
      <c r="CQ17" s="98">
        <f t="shared" si="133"/>
        <v>0</v>
      </c>
      <c r="CR17" s="98">
        <f t="shared" ref="CR17:CY17" si="134">SUM(CR14:CR15)</f>
        <v>0</v>
      </c>
      <c r="CS17" s="98">
        <f t="shared" si="134"/>
        <v>0</v>
      </c>
      <c r="CT17" s="98">
        <f t="shared" si="134"/>
        <v>0</v>
      </c>
      <c r="CU17" s="98">
        <f t="shared" si="134"/>
        <v>0</v>
      </c>
      <c r="CV17" s="98">
        <f t="shared" si="134"/>
        <v>0</v>
      </c>
      <c r="CW17" s="98">
        <f t="shared" si="134"/>
        <v>0</v>
      </c>
      <c r="CX17" s="98">
        <f t="shared" si="134"/>
        <v>0</v>
      </c>
      <c r="CY17" s="99">
        <f t="shared" si="134"/>
        <v>0</v>
      </c>
    </row>
    <row r="18" spans="1:103" s="57" customFormat="1" ht="14" customHeight="1" x14ac:dyDescent="0.2">
      <c r="A18" s="55"/>
      <c r="B18" s="116"/>
      <c r="C18" s="38"/>
      <c r="D18" s="13"/>
      <c r="E18" s="56"/>
      <c r="F18" s="56"/>
      <c r="G18" s="39"/>
    </row>
    <row r="19" spans="1:103" s="60" customFormat="1" ht="14" customHeight="1" x14ac:dyDescent="0.2">
      <c r="A19" s="144" t="s">
        <v>6</v>
      </c>
      <c r="B19" s="117" t="s">
        <v>0</v>
      </c>
      <c r="C19" s="75" t="s">
        <v>1</v>
      </c>
      <c r="D19" s="69" t="s">
        <v>19</v>
      </c>
      <c r="E19" s="74"/>
      <c r="F19" s="70" t="s">
        <v>468</v>
      </c>
      <c r="G19" s="71" t="s">
        <v>17</v>
      </c>
      <c r="H19" s="72">
        <f>H$5</f>
        <v>43556</v>
      </c>
      <c r="I19" s="72">
        <f>I$5</f>
        <v>43586</v>
      </c>
      <c r="J19" s="72">
        <f t="shared" ref="J19:BU19" si="135">J$5</f>
        <v>43617</v>
      </c>
      <c r="K19" s="72">
        <f t="shared" si="135"/>
        <v>43647</v>
      </c>
      <c r="L19" s="72">
        <f t="shared" si="135"/>
        <v>43678</v>
      </c>
      <c r="M19" s="72">
        <f t="shared" si="135"/>
        <v>43709</v>
      </c>
      <c r="N19" s="72">
        <f t="shared" si="135"/>
        <v>43739</v>
      </c>
      <c r="O19" s="72">
        <f t="shared" si="135"/>
        <v>43770</v>
      </c>
      <c r="P19" s="72">
        <f t="shared" si="135"/>
        <v>43800</v>
      </c>
      <c r="Q19" s="72">
        <f t="shared" si="135"/>
        <v>43831</v>
      </c>
      <c r="R19" s="72">
        <f t="shared" si="135"/>
        <v>43862</v>
      </c>
      <c r="S19" s="72">
        <f t="shared" si="135"/>
        <v>43891</v>
      </c>
      <c r="T19" s="72">
        <f t="shared" si="135"/>
        <v>43922</v>
      </c>
      <c r="U19" s="72">
        <f t="shared" si="135"/>
        <v>43952</v>
      </c>
      <c r="V19" s="72">
        <f t="shared" si="135"/>
        <v>43983</v>
      </c>
      <c r="W19" s="72">
        <f t="shared" si="135"/>
        <v>44013</v>
      </c>
      <c r="X19" s="72">
        <f t="shared" si="135"/>
        <v>44044</v>
      </c>
      <c r="Y19" s="72">
        <f t="shared" si="135"/>
        <v>44075</v>
      </c>
      <c r="Z19" s="72">
        <f t="shared" si="135"/>
        <v>44105</v>
      </c>
      <c r="AA19" s="72">
        <f t="shared" si="135"/>
        <v>44136</v>
      </c>
      <c r="AB19" s="72">
        <f t="shared" si="135"/>
        <v>44166</v>
      </c>
      <c r="AC19" s="72">
        <f t="shared" si="135"/>
        <v>44197</v>
      </c>
      <c r="AD19" s="72">
        <f t="shared" si="135"/>
        <v>44228</v>
      </c>
      <c r="AE19" s="72">
        <f t="shared" si="135"/>
        <v>44256</v>
      </c>
      <c r="AF19" s="72">
        <f t="shared" si="135"/>
        <v>44287</v>
      </c>
      <c r="AG19" s="72">
        <f t="shared" si="135"/>
        <v>44317</v>
      </c>
      <c r="AH19" s="72">
        <f t="shared" si="135"/>
        <v>44348</v>
      </c>
      <c r="AI19" s="72">
        <f t="shared" si="135"/>
        <v>44378</v>
      </c>
      <c r="AJ19" s="72">
        <f t="shared" si="135"/>
        <v>44409</v>
      </c>
      <c r="AK19" s="72">
        <f t="shared" si="135"/>
        <v>44440</v>
      </c>
      <c r="AL19" s="72">
        <f t="shared" si="135"/>
        <v>44470</v>
      </c>
      <c r="AM19" s="72">
        <f t="shared" si="135"/>
        <v>44501</v>
      </c>
      <c r="AN19" s="72">
        <f t="shared" si="135"/>
        <v>44531</v>
      </c>
      <c r="AO19" s="72">
        <f t="shared" si="135"/>
        <v>44562</v>
      </c>
      <c r="AP19" s="72">
        <f t="shared" si="135"/>
        <v>44593</v>
      </c>
      <c r="AQ19" s="72">
        <f t="shared" si="135"/>
        <v>44621</v>
      </c>
      <c r="AR19" s="72">
        <f t="shared" si="135"/>
        <v>44652</v>
      </c>
      <c r="AS19" s="72">
        <f t="shared" si="135"/>
        <v>44682</v>
      </c>
      <c r="AT19" s="72">
        <f t="shared" si="135"/>
        <v>44713</v>
      </c>
      <c r="AU19" s="72">
        <f t="shared" si="135"/>
        <v>44743</v>
      </c>
      <c r="AV19" s="72">
        <f t="shared" si="135"/>
        <v>44774</v>
      </c>
      <c r="AW19" s="72">
        <f t="shared" si="135"/>
        <v>44805</v>
      </c>
      <c r="AX19" s="72">
        <f t="shared" si="135"/>
        <v>44835</v>
      </c>
      <c r="AY19" s="72">
        <f t="shared" si="135"/>
        <v>44866</v>
      </c>
      <c r="AZ19" s="72">
        <f t="shared" si="135"/>
        <v>44896</v>
      </c>
      <c r="BA19" s="72">
        <f t="shared" si="135"/>
        <v>44927</v>
      </c>
      <c r="BB19" s="72">
        <f t="shared" si="135"/>
        <v>44958</v>
      </c>
      <c r="BC19" s="72">
        <f t="shared" si="135"/>
        <v>44986</v>
      </c>
      <c r="BD19" s="72">
        <f t="shared" si="135"/>
        <v>45017</v>
      </c>
      <c r="BE19" s="72">
        <f t="shared" si="135"/>
        <v>45047</v>
      </c>
      <c r="BF19" s="72">
        <f t="shared" si="135"/>
        <v>45078</v>
      </c>
      <c r="BG19" s="72">
        <f t="shared" si="135"/>
        <v>45108</v>
      </c>
      <c r="BH19" s="72">
        <f t="shared" si="135"/>
        <v>45139</v>
      </c>
      <c r="BI19" s="72">
        <f t="shared" si="135"/>
        <v>45170</v>
      </c>
      <c r="BJ19" s="72">
        <f t="shared" si="135"/>
        <v>45200</v>
      </c>
      <c r="BK19" s="72">
        <f t="shared" si="135"/>
        <v>45231</v>
      </c>
      <c r="BL19" s="72">
        <f t="shared" si="135"/>
        <v>45261</v>
      </c>
      <c r="BM19" s="72">
        <f t="shared" si="135"/>
        <v>45292</v>
      </c>
      <c r="BN19" s="72">
        <f t="shared" si="135"/>
        <v>45323</v>
      </c>
      <c r="BO19" s="72">
        <f t="shared" si="135"/>
        <v>45352</v>
      </c>
      <c r="BP19" s="72">
        <f t="shared" si="135"/>
        <v>45383</v>
      </c>
      <c r="BQ19" s="72">
        <f t="shared" si="135"/>
        <v>45413</v>
      </c>
      <c r="BR19" s="72">
        <f t="shared" si="135"/>
        <v>45444</v>
      </c>
      <c r="BS19" s="72">
        <f t="shared" si="135"/>
        <v>45474</v>
      </c>
      <c r="BT19" s="72">
        <f t="shared" si="135"/>
        <v>45505</v>
      </c>
      <c r="BU19" s="72">
        <f t="shared" si="135"/>
        <v>45536</v>
      </c>
      <c r="BV19" s="72">
        <f t="shared" ref="BV19:CY19" si="136">BV$5</f>
        <v>45566</v>
      </c>
      <c r="BW19" s="72">
        <f t="shared" si="136"/>
        <v>45597</v>
      </c>
      <c r="BX19" s="72">
        <f t="shared" si="136"/>
        <v>45627</v>
      </c>
      <c r="BY19" s="72">
        <f t="shared" si="136"/>
        <v>45658</v>
      </c>
      <c r="BZ19" s="72">
        <f t="shared" si="136"/>
        <v>45689</v>
      </c>
      <c r="CA19" s="72">
        <f t="shared" si="136"/>
        <v>45717</v>
      </c>
      <c r="CB19" s="72">
        <f t="shared" si="136"/>
        <v>45748</v>
      </c>
      <c r="CC19" s="72">
        <f t="shared" si="136"/>
        <v>45778</v>
      </c>
      <c r="CD19" s="72">
        <f t="shared" si="136"/>
        <v>45809</v>
      </c>
      <c r="CE19" s="72">
        <f t="shared" si="136"/>
        <v>45839</v>
      </c>
      <c r="CF19" s="72">
        <f t="shared" si="136"/>
        <v>45870</v>
      </c>
      <c r="CG19" s="72">
        <f t="shared" si="136"/>
        <v>45901</v>
      </c>
      <c r="CH19" s="72">
        <f t="shared" si="136"/>
        <v>45931</v>
      </c>
      <c r="CI19" s="72">
        <f t="shared" si="136"/>
        <v>45962</v>
      </c>
      <c r="CJ19" s="72">
        <f t="shared" si="136"/>
        <v>45992</v>
      </c>
      <c r="CK19" s="72">
        <f t="shared" si="136"/>
        <v>46023</v>
      </c>
      <c r="CL19" s="72">
        <f t="shared" si="136"/>
        <v>46054</v>
      </c>
      <c r="CM19" s="72">
        <f t="shared" si="136"/>
        <v>46082</v>
      </c>
      <c r="CN19" s="72">
        <f t="shared" si="136"/>
        <v>46113</v>
      </c>
      <c r="CO19" s="72">
        <f t="shared" si="136"/>
        <v>46143</v>
      </c>
      <c r="CP19" s="72">
        <f t="shared" si="136"/>
        <v>46174</v>
      </c>
      <c r="CQ19" s="72">
        <f t="shared" si="136"/>
        <v>46204</v>
      </c>
      <c r="CR19" s="72">
        <f t="shared" si="136"/>
        <v>46235</v>
      </c>
      <c r="CS19" s="72">
        <f t="shared" si="136"/>
        <v>46266</v>
      </c>
      <c r="CT19" s="72">
        <f t="shared" si="136"/>
        <v>46296</v>
      </c>
      <c r="CU19" s="72">
        <f t="shared" si="136"/>
        <v>46327</v>
      </c>
      <c r="CV19" s="72">
        <f t="shared" si="136"/>
        <v>46357</v>
      </c>
      <c r="CW19" s="72">
        <f t="shared" si="136"/>
        <v>46388</v>
      </c>
      <c r="CX19" s="72">
        <f t="shared" si="136"/>
        <v>46419</v>
      </c>
      <c r="CY19" s="73">
        <f t="shared" si="136"/>
        <v>46447</v>
      </c>
    </row>
    <row r="20" spans="1:103" s="101" customFormat="1" ht="14" customHeight="1" outlineLevel="1" x14ac:dyDescent="0.2">
      <c r="A20" s="144"/>
      <c r="B20" s="118">
        <v>1</v>
      </c>
      <c r="C20" s="153" t="s">
        <v>407</v>
      </c>
      <c r="D20" s="77" t="str">
        <f>"["&amp;LOOKUP($C$3,'Pulldown Menue'!$E:$F,'Pulldown Menue'!$F:$F)&amp;" per month]"</f>
        <v>[UGX per month]</v>
      </c>
      <c r="E20" s="78"/>
      <c r="F20" s="78">
        <f>G20</f>
        <v>182000</v>
      </c>
      <c r="G20" s="91">
        <f>IF(SUM(H20:INDEX(20:20,COLUMNS(20:20)))=0,0,ROUND(AVERAGE(H20:INDEX(20:20,COLUMNS(20:20))),-1))</f>
        <v>182000</v>
      </c>
      <c r="H20" s="161">
        <v>170000</v>
      </c>
      <c r="I20" s="161">
        <v>198000</v>
      </c>
      <c r="J20" s="161">
        <v>194000</v>
      </c>
      <c r="K20" s="161">
        <v>160000</v>
      </c>
      <c r="L20" s="161">
        <v>176000</v>
      </c>
      <c r="M20" s="161">
        <v>194000</v>
      </c>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1"/>
      <c r="CL20" s="161"/>
      <c r="CM20" s="161"/>
      <c r="CN20" s="161"/>
      <c r="CO20" s="161"/>
      <c r="CP20" s="161"/>
      <c r="CQ20" s="161"/>
      <c r="CR20" s="161"/>
      <c r="CS20" s="161"/>
      <c r="CT20" s="161"/>
      <c r="CU20" s="161"/>
      <c r="CV20" s="161"/>
      <c r="CW20" s="161"/>
      <c r="CX20" s="161"/>
      <c r="CY20" s="162"/>
    </row>
    <row r="21" spans="1:103" s="101" customFormat="1" ht="14" customHeight="1" outlineLevel="1" x14ac:dyDescent="0.2">
      <c r="A21" s="144"/>
      <c r="B21" s="118">
        <v>2</v>
      </c>
      <c r="C21" s="153" t="s">
        <v>462</v>
      </c>
      <c r="D21" s="77" t="str">
        <f>"["&amp;LOOKUP($C$3,'Pulldown Menue'!$E:$F,'Pulldown Menue'!$F:$F)&amp;" per month]"</f>
        <v>[UGX per month]</v>
      </c>
      <c r="E21" s="78"/>
      <c r="F21" s="78">
        <f t="shared" ref="F21:F24" si="137">G21</f>
        <v>274830</v>
      </c>
      <c r="G21" s="91">
        <f>IF(SUM(H21:INDEX(21:21,COLUMNS(21:21)))=0,0,ROUND(AVERAGE(H21:INDEX(21:21,COLUMNS(21:21))),-1))</f>
        <v>274830</v>
      </c>
      <c r="H21" s="161">
        <v>257000</v>
      </c>
      <c r="I21" s="161">
        <v>297000</v>
      </c>
      <c r="J21" s="161">
        <v>293000</v>
      </c>
      <c r="K21" s="161">
        <v>243000</v>
      </c>
      <c r="L21" s="161">
        <v>266000</v>
      </c>
      <c r="M21" s="161">
        <v>293000</v>
      </c>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c r="BM21" s="161"/>
      <c r="BN21" s="161"/>
      <c r="BO21" s="161"/>
      <c r="BP21" s="161"/>
      <c r="BQ21" s="161"/>
      <c r="BR21" s="161"/>
      <c r="BS21" s="161"/>
      <c r="BT21" s="161"/>
      <c r="BU21" s="161"/>
      <c r="BV21" s="161"/>
      <c r="BW21" s="161"/>
      <c r="BX21" s="161"/>
      <c r="BY21" s="161"/>
      <c r="BZ21" s="161"/>
      <c r="CA21" s="161"/>
      <c r="CB21" s="161"/>
      <c r="CC21" s="161"/>
      <c r="CD21" s="161"/>
      <c r="CE21" s="161"/>
      <c r="CF21" s="161"/>
      <c r="CG21" s="161"/>
      <c r="CH21" s="161"/>
      <c r="CI21" s="161"/>
      <c r="CJ21" s="161"/>
      <c r="CK21" s="161"/>
      <c r="CL21" s="161"/>
      <c r="CM21" s="161"/>
      <c r="CN21" s="161"/>
      <c r="CO21" s="161"/>
      <c r="CP21" s="161"/>
      <c r="CQ21" s="161"/>
      <c r="CR21" s="161"/>
      <c r="CS21" s="161"/>
      <c r="CT21" s="161"/>
      <c r="CU21" s="161"/>
      <c r="CV21" s="161"/>
      <c r="CW21" s="161"/>
      <c r="CX21" s="161"/>
      <c r="CY21" s="162"/>
    </row>
    <row r="22" spans="1:103" s="101" customFormat="1" ht="14" customHeight="1" outlineLevel="1" x14ac:dyDescent="0.2">
      <c r="A22" s="144"/>
      <c r="B22" s="118">
        <v>3</v>
      </c>
      <c r="C22" s="153" t="s">
        <v>410</v>
      </c>
      <c r="D22" s="77" t="str">
        <f>"["&amp;LOOKUP($C$3,'Pulldown Menue'!$E:$F,'Pulldown Menue'!$F:$F)&amp;" per month]"</f>
        <v>[UGX per month]</v>
      </c>
      <c r="E22" s="78"/>
      <c r="F22" s="78">
        <f t="shared" si="137"/>
        <v>2830</v>
      </c>
      <c r="G22" s="91">
        <f>IF(SUM(H22:INDEX(22:22,COLUMNS(22:22)))=0,0,ROUND(AVERAGE(H22:INDEX(22:22,COLUMNS(22:22))),-1))</f>
        <v>2830</v>
      </c>
      <c r="H22" s="161">
        <v>3000</v>
      </c>
      <c r="I22" s="161">
        <v>3000</v>
      </c>
      <c r="J22" s="161">
        <v>3000</v>
      </c>
      <c r="K22" s="161">
        <v>2000</v>
      </c>
      <c r="L22" s="161">
        <v>3000</v>
      </c>
      <c r="M22" s="161">
        <v>3000</v>
      </c>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161"/>
      <c r="BX22" s="161"/>
      <c r="BY22" s="161"/>
      <c r="BZ22" s="161"/>
      <c r="CA22" s="161"/>
      <c r="CB22" s="161"/>
      <c r="CC22" s="161"/>
      <c r="CD22" s="161"/>
      <c r="CE22" s="161"/>
      <c r="CF22" s="161"/>
      <c r="CG22" s="161"/>
      <c r="CH22" s="161"/>
      <c r="CI22" s="161"/>
      <c r="CJ22" s="161"/>
      <c r="CK22" s="161"/>
      <c r="CL22" s="161"/>
      <c r="CM22" s="161"/>
      <c r="CN22" s="161"/>
      <c r="CO22" s="161"/>
      <c r="CP22" s="161"/>
      <c r="CQ22" s="161"/>
      <c r="CR22" s="161"/>
      <c r="CS22" s="161"/>
      <c r="CT22" s="161"/>
      <c r="CU22" s="161"/>
      <c r="CV22" s="161"/>
      <c r="CW22" s="161"/>
      <c r="CX22" s="161"/>
      <c r="CY22" s="162"/>
    </row>
    <row r="23" spans="1:103" s="101" customFormat="1" ht="14" customHeight="1" outlineLevel="1" x14ac:dyDescent="0.2">
      <c r="A23" s="144"/>
      <c r="B23" s="118">
        <v>4</v>
      </c>
      <c r="C23" s="153" t="s">
        <v>466</v>
      </c>
      <c r="D23" s="77" t="str">
        <f>"["&amp;LOOKUP($C$3,'Pulldown Menue'!$E:$F,'Pulldown Menue'!$F:$F)&amp;" per month]"</f>
        <v>[UGX per month]</v>
      </c>
      <c r="E23" s="78"/>
      <c r="F23" s="78">
        <f t="shared" ref="F23" si="138">G23</f>
        <v>9330</v>
      </c>
      <c r="G23" s="91">
        <f>IF(SUM(H23:INDEX(23:23,COLUMNS(23:23)))=0,0,ROUND(AVERAGE(H23:INDEX(23:23,COLUMNS(23:23))),-1))</f>
        <v>9330</v>
      </c>
      <c r="H23" s="161">
        <v>9000</v>
      </c>
      <c r="I23" s="161">
        <v>10000</v>
      </c>
      <c r="J23" s="161">
        <v>10000</v>
      </c>
      <c r="K23" s="161">
        <v>8000</v>
      </c>
      <c r="L23" s="161">
        <v>9000</v>
      </c>
      <c r="M23" s="161">
        <v>10000</v>
      </c>
      <c r="N23" s="161"/>
      <c r="O23" s="161"/>
      <c r="P23" s="161"/>
      <c r="Q23" s="161"/>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1"/>
      <c r="BX23" s="161"/>
      <c r="BY23" s="161"/>
      <c r="BZ23" s="161"/>
      <c r="CA23" s="161"/>
      <c r="CB23" s="161"/>
      <c r="CC23" s="161"/>
      <c r="CD23" s="161"/>
      <c r="CE23" s="161"/>
      <c r="CF23" s="161"/>
      <c r="CG23" s="161"/>
      <c r="CH23" s="161"/>
      <c r="CI23" s="161"/>
      <c r="CJ23" s="161"/>
      <c r="CK23" s="161"/>
      <c r="CL23" s="161"/>
      <c r="CM23" s="161"/>
      <c r="CN23" s="161"/>
      <c r="CO23" s="161"/>
      <c r="CP23" s="161"/>
      <c r="CQ23" s="161"/>
      <c r="CR23" s="161"/>
      <c r="CS23" s="161"/>
      <c r="CT23" s="161"/>
      <c r="CU23" s="161"/>
      <c r="CV23" s="161"/>
      <c r="CW23" s="161"/>
      <c r="CX23" s="161"/>
      <c r="CY23" s="162"/>
    </row>
    <row r="24" spans="1:103" s="101" customFormat="1" ht="14" customHeight="1" outlineLevel="1" x14ac:dyDescent="0.2">
      <c r="A24" s="144"/>
      <c r="B24" s="118">
        <v>5</v>
      </c>
      <c r="C24" s="153" t="s">
        <v>409</v>
      </c>
      <c r="D24" s="77" t="str">
        <f>"["&amp;LOOKUP($C$3,'Pulldown Menue'!$E:$F,'Pulldown Menue'!$F:$F)&amp;" per month]"</f>
        <v>[UGX per month]</v>
      </c>
      <c r="E24" s="78"/>
      <c r="F24" s="78">
        <f t="shared" si="137"/>
        <v>85000</v>
      </c>
      <c r="G24" s="91">
        <f>IF(SUM(H24:INDEX(24:24,COLUMNS(24:24)))=0,0,ROUND(AVERAGE(H24:INDEX(24:24,COLUMNS(24:24))),-1))</f>
        <v>85000</v>
      </c>
      <c r="H24" s="161">
        <v>90000</v>
      </c>
      <c r="I24" s="161">
        <v>90000</v>
      </c>
      <c r="J24" s="161">
        <v>90000</v>
      </c>
      <c r="K24" s="161">
        <v>60000</v>
      </c>
      <c r="L24" s="161">
        <v>90000</v>
      </c>
      <c r="M24" s="161">
        <v>90000</v>
      </c>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c r="CL24" s="161"/>
      <c r="CM24" s="161"/>
      <c r="CN24" s="161"/>
      <c r="CO24" s="161"/>
      <c r="CP24" s="161"/>
      <c r="CQ24" s="161"/>
      <c r="CR24" s="161"/>
      <c r="CS24" s="161"/>
      <c r="CT24" s="161"/>
      <c r="CU24" s="161"/>
      <c r="CV24" s="161"/>
      <c r="CW24" s="161"/>
      <c r="CX24" s="161"/>
      <c r="CY24" s="162"/>
    </row>
    <row r="25" spans="1:103" s="102" customFormat="1" ht="14" customHeight="1" x14ac:dyDescent="0.2">
      <c r="A25" s="144"/>
      <c r="B25" s="121"/>
      <c r="C25" s="122" t="s">
        <v>443</v>
      </c>
      <c r="D25" s="96" t="str">
        <f>"["&amp;LOOKUP($C$3,'Pulldown Menue'!$E:$F,'Pulldown Menue'!$F:$F)&amp;" per month]"</f>
        <v>[UGX per month]</v>
      </c>
      <c r="E25" s="97">
        <f>G25*(1+'Sensitivity Analysis'!G$6)*(1+'Sensitivity Analysis'!A$6)</f>
        <v>553990</v>
      </c>
      <c r="F25" s="97">
        <f t="shared" ref="F25:AK25" si="139">SUM(F20:F24)</f>
        <v>553990</v>
      </c>
      <c r="G25" s="98">
        <f t="shared" si="139"/>
        <v>553990</v>
      </c>
      <c r="H25" s="98">
        <f t="shared" si="139"/>
        <v>529000</v>
      </c>
      <c r="I25" s="98">
        <f t="shared" si="139"/>
        <v>598000</v>
      </c>
      <c r="J25" s="98">
        <f t="shared" si="139"/>
        <v>590000</v>
      </c>
      <c r="K25" s="98">
        <f t="shared" si="139"/>
        <v>473000</v>
      </c>
      <c r="L25" s="98">
        <f t="shared" si="139"/>
        <v>544000</v>
      </c>
      <c r="M25" s="98">
        <f t="shared" si="139"/>
        <v>590000</v>
      </c>
      <c r="N25" s="98">
        <f t="shared" si="139"/>
        <v>0</v>
      </c>
      <c r="O25" s="98">
        <f t="shared" si="139"/>
        <v>0</v>
      </c>
      <c r="P25" s="98">
        <f t="shared" si="139"/>
        <v>0</v>
      </c>
      <c r="Q25" s="98">
        <f t="shared" si="139"/>
        <v>0</v>
      </c>
      <c r="R25" s="98">
        <f t="shared" si="139"/>
        <v>0</v>
      </c>
      <c r="S25" s="98">
        <f t="shared" si="139"/>
        <v>0</v>
      </c>
      <c r="T25" s="98">
        <f t="shared" si="139"/>
        <v>0</v>
      </c>
      <c r="U25" s="98">
        <f t="shared" si="139"/>
        <v>0</v>
      </c>
      <c r="V25" s="98">
        <f t="shared" si="139"/>
        <v>0</v>
      </c>
      <c r="W25" s="98">
        <f t="shared" si="139"/>
        <v>0</v>
      </c>
      <c r="X25" s="98">
        <f t="shared" si="139"/>
        <v>0</v>
      </c>
      <c r="Y25" s="98">
        <f t="shared" si="139"/>
        <v>0</v>
      </c>
      <c r="Z25" s="98">
        <f t="shared" si="139"/>
        <v>0</v>
      </c>
      <c r="AA25" s="98">
        <f t="shared" si="139"/>
        <v>0</v>
      </c>
      <c r="AB25" s="98">
        <f t="shared" si="139"/>
        <v>0</v>
      </c>
      <c r="AC25" s="98">
        <f t="shared" si="139"/>
        <v>0</v>
      </c>
      <c r="AD25" s="98">
        <f t="shared" si="139"/>
        <v>0</v>
      </c>
      <c r="AE25" s="98">
        <f t="shared" si="139"/>
        <v>0</v>
      </c>
      <c r="AF25" s="98">
        <f t="shared" si="139"/>
        <v>0</v>
      </c>
      <c r="AG25" s="98">
        <f t="shared" si="139"/>
        <v>0</v>
      </c>
      <c r="AH25" s="98">
        <f t="shared" si="139"/>
        <v>0</v>
      </c>
      <c r="AI25" s="98">
        <f t="shared" si="139"/>
        <v>0</v>
      </c>
      <c r="AJ25" s="98">
        <f t="shared" si="139"/>
        <v>0</v>
      </c>
      <c r="AK25" s="98">
        <f t="shared" si="139"/>
        <v>0</v>
      </c>
      <c r="AL25" s="98">
        <f t="shared" ref="AL25:BQ25" si="140">SUM(AL20:AL24)</f>
        <v>0</v>
      </c>
      <c r="AM25" s="98">
        <f t="shared" si="140"/>
        <v>0</v>
      </c>
      <c r="AN25" s="98">
        <f t="shared" si="140"/>
        <v>0</v>
      </c>
      <c r="AO25" s="98">
        <f t="shared" si="140"/>
        <v>0</v>
      </c>
      <c r="AP25" s="98">
        <f t="shared" si="140"/>
        <v>0</v>
      </c>
      <c r="AQ25" s="98">
        <f t="shared" si="140"/>
        <v>0</v>
      </c>
      <c r="AR25" s="98">
        <f t="shared" si="140"/>
        <v>0</v>
      </c>
      <c r="AS25" s="98">
        <f t="shared" si="140"/>
        <v>0</v>
      </c>
      <c r="AT25" s="98">
        <f t="shared" si="140"/>
        <v>0</v>
      </c>
      <c r="AU25" s="98">
        <f t="shared" si="140"/>
        <v>0</v>
      </c>
      <c r="AV25" s="98">
        <f t="shared" si="140"/>
        <v>0</v>
      </c>
      <c r="AW25" s="98">
        <f t="shared" si="140"/>
        <v>0</v>
      </c>
      <c r="AX25" s="98">
        <f t="shared" si="140"/>
        <v>0</v>
      </c>
      <c r="AY25" s="98">
        <f t="shared" si="140"/>
        <v>0</v>
      </c>
      <c r="AZ25" s="98">
        <f t="shared" si="140"/>
        <v>0</v>
      </c>
      <c r="BA25" s="98">
        <f t="shared" si="140"/>
        <v>0</v>
      </c>
      <c r="BB25" s="98">
        <f t="shared" si="140"/>
        <v>0</v>
      </c>
      <c r="BC25" s="98">
        <f t="shared" si="140"/>
        <v>0</v>
      </c>
      <c r="BD25" s="98">
        <f t="shared" si="140"/>
        <v>0</v>
      </c>
      <c r="BE25" s="98">
        <f t="shared" si="140"/>
        <v>0</v>
      </c>
      <c r="BF25" s="98">
        <f t="shared" si="140"/>
        <v>0</v>
      </c>
      <c r="BG25" s="98">
        <f t="shared" si="140"/>
        <v>0</v>
      </c>
      <c r="BH25" s="98">
        <f t="shared" si="140"/>
        <v>0</v>
      </c>
      <c r="BI25" s="98">
        <f t="shared" si="140"/>
        <v>0</v>
      </c>
      <c r="BJ25" s="98">
        <f t="shared" si="140"/>
        <v>0</v>
      </c>
      <c r="BK25" s="98">
        <f t="shared" si="140"/>
        <v>0</v>
      </c>
      <c r="BL25" s="98">
        <f t="shared" si="140"/>
        <v>0</v>
      </c>
      <c r="BM25" s="98">
        <f t="shared" si="140"/>
        <v>0</v>
      </c>
      <c r="BN25" s="98">
        <f t="shared" si="140"/>
        <v>0</v>
      </c>
      <c r="BO25" s="98">
        <f t="shared" si="140"/>
        <v>0</v>
      </c>
      <c r="BP25" s="98">
        <f t="shared" si="140"/>
        <v>0</v>
      </c>
      <c r="BQ25" s="98">
        <f t="shared" si="140"/>
        <v>0</v>
      </c>
      <c r="BR25" s="98">
        <f t="shared" ref="BR25:CW25" si="141">SUM(BR20:BR24)</f>
        <v>0</v>
      </c>
      <c r="BS25" s="98">
        <f t="shared" si="141"/>
        <v>0</v>
      </c>
      <c r="BT25" s="98">
        <f t="shared" si="141"/>
        <v>0</v>
      </c>
      <c r="BU25" s="98">
        <f t="shared" si="141"/>
        <v>0</v>
      </c>
      <c r="BV25" s="98">
        <f t="shared" si="141"/>
        <v>0</v>
      </c>
      <c r="BW25" s="98">
        <f t="shared" si="141"/>
        <v>0</v>
      </c>
      <c r="BX25" s="98">
        <f t="shared" si="141"/>
        <v>0</v>
      </c>
      <c r="BY25" s="98">
        <f t="shared" si="141"/>
        <v>0</v>
      </c>
      <c r="BZ25" s="98">
        <f t="shared" si="141"/>
        <v>0</v>
      </c>
      <c r="CA25" s="98">
        <f t="shared" si="141"/>
        <v>0</v>
      </c>
      <c r="CB25" s="98">
        <f t="shared" si="141"/>
        <v>0</v>
      </c>
      <c r="CC25" s="98">
        <f t="shared" si="141"/>
        <v>0</v>
      </c>
      <c r="CD25" s="98">
        <f t="shared" si="141"/>
        <v>0</v>
      </c>
      <c r="CE25" s="98">
        <f t="shared" si="141"/>
        <v>0</v>
      </c>
      <c r="CF25" s="98">
        <f t="shared" si="141"/>
        <v>0</v>
      </c>
      <c r="CG25" s="98">
        <f t="shared" si="141"/>
        <v>0</v>
      </c>
      <c r="CH25" s="98">
        <f t="shared" si="141"/>
        <v>0</v>
      </c>
      <c r="CI25" s="98">
        <f t="shared" si="141"/>
        <v>0</v>
      </c>
      <c r="CJ25" s="98">
        <f t="shared" si="141"/>
        <v>0</v>
      </c>
      <c r="CK25" s="98">
        <f t="shared" si="141"/>
        <v>0</v>
      </c>
      <c r="CL25" s="98">
        <f t="shared" si="141"/>
        <v>0</v>
      </c>
      <c r="CM25" s="98">
        <f t="shared" si="141"/>
        <v>0</v>
      </c>
      <c r="CN25" s="98">
        <f t="shared" si="141"/>
        <v>0</v>
      </c>
      <c r="CO25" s="98">
        <f t="shared" si="141"/>
        <v>0</v>
      </c>
      <c r="CP25" s="98">
        <f t="shared" si="141"/>
        <v>0</v>
      </c>
      <c r="CQ25" s="98">
        <f t="shared" si="141"/>
        <v>0</v>
      </c>
      <c r="CR25" s="98">
        <f t="shared" si="141"/>
        <v>0</v>
      </c>
      <c r="CS25" s="98">
        <f t="shared" si="141"/>
        <v>0</v>
      </c>
      <c r="CT25" s="98">
        <f t="shared" si="141"/>
        <v>0</v>
      </c>
      <c r="CU25" s="98">
        <f t="shared" si="141"/>
        <v>0</v>
      </c>
      <c r="CV25" s="98">
        <f t="shared" si="141"/>
        <v>0</v>
      </c>
      <c r="CW25" s="98">
        <f t="shared" si="141"/>
        <v>0</v>
      </c>
      <c r="CX25" s="98">
        <f t="shared" ref="CX25:CY25" si="142">SUM(CX20:CX24)</f>
        <v>0</v>
      </c>
      <c r="CY25" s="99">
        <f t="shared" si="142"/>
        <v>0</v>
      </c>
    </row>
    <row r="26" spans="1:103" s="65" customFormat="1" ht="14" customHeight="1" x14ac:dyDescent="0.2">
      <c r="A26" s="61"/>
      <c r="B26" s="116"/>
      <c r="C26" s="62"/>
      <c r="D26" s="13"/>
      <c r="E26" s="63"/>
      <c r="F26" s="63"/>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row>
    <row r="27" spans="1:103" s="53" customFormat="1" ht="14" customHeight="1" x14ac:dyDescent="0.2">
      <c r="A27" s="142" t="s">
        <v>421</v>
      </c>
      <c r="B27" s="117" t="s">
        <v>0</v>
      </c>
      <c r="C27" s="68" t="s">
        <v>1</v>
      </c>
      <c r="D27" s="69" t="s">
        <v>19</v>
      </c>
      <c r="E27" s="74"/>
      <c r="F27" s="70" t="s">
        <v>468</v>
      </c>
      <c r="G27" s="71" t="s">
        <v>17</v>
      </c>
      <c r="H27" s="72">
        <f>H$5</f>
        <v>43556</v>
      </c>
      <c r="I27" s="72">
        <f>I$5</f>
        <v>43586</v>
      </c>
      <c r="J27" s="72">
        <f t="shared" ref="J27:BU27" si="143">J$5</f>
        <v>43617</v>
      </c>
      <c r="K27" s="72">
        <f t="shared" si="143"/>
        <v>43647</v>
      </c>
      <c r="L27" s="72">
        <f t="shared" si="143"/>
        <v>43678</v>
      </c>
      <c r="M27" s="72">
        <f t="shared" si="143"/>
        <v>43709</v>
      </c>
      <c r="N27" s="72">
        <f t="shared" si="143"/>
        <v>43739</v>
      </c>
      <c r="O27" s="72">
        <f t="shared" si="143"/>
        <v>43770</v>
      </c>
      <c r="P27" s="72">
        <f t="shared" si="143"/>
        <v>43800</v>
      </c>
      <c r="Q27" s="72">
        <f t="shared" si="143"/>
        <v>43831</v>
      </c>
      <c r="R27" s="72">
        <f t="shared" si="143"/>
        <v>43862</v>
      </c>
      <c r="S27" s="72">
        <f t="shared" si="143"/>
        <v>43891</v>
      </c>
      <c r="T27" s="72">
        <f t="shared" si="143"/>
        <v>43922</v>
      </c>
      <c r="U27" s="72">
        <f t="shared" si="143"/>
        <v>43952</v>
      </c>
      <c r="V27" s="72">
        <f t="shared" si="143"/>
        <v>43983</v>
      </c>
      <c r="W27" s="72">
        <f t="shared" si="143"/>
        <v>44013</v>
      </c>
      <c r="X27" s="72">
        <f t="shared" si="143"/>
        <v>44044</v>
      </c>
      <c r="Y27" s="72">
        <f t="shared" si="143"/>
        <v>44075</v>
      </c>
      <c r="Z27" s="72">
        <f t="shared" si="143"/>
        <v>44105</v>
      </c>
      <c r="AA27" s="72">
        <f t="shared" si="143"/>
        <v>44136</v>
      </c>
      <c r="AB27" s="72">
        <f t="shared" si="143"/>
        <v>44166</v>
      </c>
      <c r="AC27" s="72">
        <f t="shared" si="143"/>
        <v>44197</v>
      </c>
      <c r="AD27" s="72">
        <f t="shared" si="143"/>
        <v>44228</v>
      </c>
      <c r="AE27" s="72">
        <f t="shared" si="143"/>
        <v>44256</v>
      </c>
      <c r="AF27" s="72">
        <f t="shared" si="143"/>
        <v>44287</v>
      </c>
      <c r="AG27" s="72">
        <f t="shared" si="143"/>
        <v>44317</v>
      </c>
      <c r="AH27" s="72">
        <f t="shared" si="143"/>
        <v>44348</v>
      </c>
      <c r="AI27" s="72">
        <f t="shared" si="143"/>
        <v>44378</v>
      </c>
      <c r="AJ27" s="72">
        <f t="shared" si="143"/>
        <v>44409</v>
      </c>
      <c r="AK27" s="72">
        <f t="shared" si="143"/>
        <v>44440</v>
      </c>
      <c r="AL27" s="72">
        <f t="shared" si="143"/>
        <v>44470</v>
      </c>
      <c r="AM27" s="72">
        <f t="shared" si="143"/>
        <v>44501</v>
      </c>
      <c r="AN27" s="72">
        <f t="shared" si="143"/>
        <v>44531</v>
      </c>
      <c r="AO27" s="72">
        <f t="shared" si="143"/>
        <v>44562</v>
      </c>
      <c r="AP27" s="72">
        <f t="shared" si="143"/>
        <v>44593</v>
      </c>
      <c r="AQ27" s="72">
        <f t="shared" si="143"/>
        <v>44621</v>
      </c>
      <c r="AR27" s="72">
        <f t="shared" si="143"/>
        <v>44652</v>
      </c>
      <c r="AS27" s="72">
        <f t="shared" si="143"/>
        <v>44682</v>
      </c>
      <c r="AT27" s="72">
        <f t="shared" si="143"/>
        <v>44713</v>
      </c>
      <c r="AU27" s="72">
        <f t="shared" si="143"/>
        <v>44743</v>
      </c>
      <c r="AV27" s="72">
        <f t="shared" si="143"/>
        <v>44774</v>
      </c>
      <c r="AW27" s="72">
        <f t="shared" si="143"/>
        <v>44805</v>
      </c>
      <c r="AX27" s="72">
        <f t="shared" si="143"/>
        <v>44835</v>
      </c>
      <c r="AY27" s="72">
        <f t="shared" si="143"/>
        <v>44866</v>
      </c>
      <c r="AZ27" s="72">
        <f t="shared" si="143"/>
        <v>44896</v>
      </c>
      <c r="BA27" s="72">
        <f t="shared" si="143"/>
        <v>44927</v>
      </c>
      <c r="BB27" s="72">
        <f t="shared" si="143"/>
        <v>44958</v>
      </c>
      <c r="BC27" s="72">
        <f t="shared" si="143"/>
        <v>44986</v>
      </c>
      <c r="BD27" s="72">
        <f t="shared" si="143"/>
        <v>45017</v>
      </c>
      <c r="BE27" s="72">
        <f t="shared" si="143"/>
        <v>45047</v>
      </c>
      <c r="BF27" s="72">
        <f t="shared" si="143"/>
        <v>45078</v>
      </c>
      <c r="BG27" s="72">
        <f t="shared" si="143"/>
        <v>45108</v>
      </c>
      <c r="BH27" s="72">
        <f t="shared" si="143"/>
        <v>45139</v>
      </c>
      <c r="BI27" s="72">
        <f t="shared" si="143"/>
        <v>45170</v>
      </c>
      <c r="BJ27" s="72">
        <f t="shared" si="143"/>
        <v>45200</v>
      </c>
      <c r="BK27" s="72">
        <f t="shared" si="143"/>
        <v>45231</v>
      </c>
      <c r="BL27" s="72">
        <f t="shared" si="143"/>
        <v>45261</v>
      </c>
      <c r="BM27" s="72">
        <f t="shared" si="143"/>
        <v>45292</v>
      </c>
      <c r="BN27" s="72">
        <f t="shared" si="143"/>
        <v>45323</v>
      </c>
      <c r="BO27" s="72">
        <f t="shared" si="143"/>
        <v>45352</v>
      </c>
      <c r="BP27" s="72">
        <f t="shared" si="143"/>
        <v>45383</v>
      </c>
      <c r="BQ27" s="72">
        <f t="shared" si="143"/>
        <v>45413</v>
      </c>
      <c r="BR27" s="72">
        <f t="shared" si="143"/>
        <v>45444</v>
      </c>
      <c r="BS27" s="72">
        <f t="shared" si="143"/>
        <v>45474</v>
      </c>
      <c r="BT27" s="72">
        <f t="shared" si="143"/>
        <v>45505</v>
      </c>
      <c r="BU27" s="72">
        <f t="shared" si="143"/>
        <v>45536</v>
      </c>
      <c r="BV27" s="72">
        <f t="shared" ref="BV27:CY27" si="144">BV$5</f>
        <v>45566</v>
      </c>
      <c r="BW27" s="72">
        <f t="shared" si="144"/>
        <v>45597</v>
      </c>
      <c r="BX27" s="72">
        <f t="shared" si="144"/>
        <v>45627</v>
      </c>
      <c r="BY27" s="72">
        <f t="shared" si="144"/>
        <v>45658</v>
      </c>
      <c r="BZ27" s="72">
        <f t="shared" si="144"/>
        <v>45689</v>
      </c>
      <c r="CA27" s="72">
        <f t="shared" si="144"/>
        <v>45717</v>
      </c>
      <c r="CB27" s="72">
        <f t="shared" si="144"/>
        <v>45748</v>
      </c>
      <c r="CC27" s="72">
        <f t="shared" si="144"/>
        <v>45778</v>
      </c>
      <c r="CD27" s="72">
        <f t="shared" si="144"/>
        <v>45809</v>
      </c>
      <c r="CE27" s="72">
        <f t="shared" si="144"/>
        <v>45839</v>
      </c>
      <c r="CF27" s="72">
        <f t="shared" si="144"/>
        <v>45870</v>
      </c>
      <c r="CG27" s="72">
        <f t="shared" si="144"/>
        <v>45901</v>
      </c>
      <c r="CH27" s="72">
        <f t="shared" si="144"/>
        <v>45931</v>
      </c>
      <c r="CI27" s="72">
        <f t="shared" si="144"/>
        <v>45962</v>
      </c>
      <c r="CJ27" s="72">
        <f t="shared" si="144"/>
        <v>45992</v>
      </c>
      <c r="CK27" s="72">
        <f t="shared" si="144"/>
        <v>46023</v>
      </c>
      <c r="CL27" s="72">
        <f t="shared" si="144"/>
        <v>46054</v>
      </c>
      <c r="CM27" s="72">
        <f t="shared" si="144"/>
        <v>46082</v>
      </c>
      <c r="CN27" s="72">
        <f t="shared" si="144"/>
        <v>46113</v>
      </c>
      <c r="CO27" s="72">
        <f t="shared" si="144"/>
        <v>46143</v>
      </c>
      <c r="CP27" s="72">
        <f t="shared" si="144"/>
        <v>46174</v>
      </c>
      <c r="CQ27" s="72">
        <f t="shared" si="144"/>
        <v>46204</v>
      </c>
      <c r="CR27" s="72">
        <f t="shared" si="144"/>
        <v>46235</v>
      </c>
      <c r="CS27" s="72">
        <f t="shared" si="144"/>
        <v>46266</v>
      </c>
      <c r="CT27" s="72">
        <f t="shared" si="144"/>
        <v>46296</v>
      </c>
      <c r="CU27" s="72">
        <f t="shared" si="144"/>
        <v>46327</v>
      </c>
      <c r="CV27" s="72">
        <f t="shared" si="144"/>
        <v>46357</v>
      </c>
      <c r="CW27" s="72">
        <f t="shared" si="144"/>
        <v>46388</v>
      </c>
      <c r="CX27" s="72">
        <f t="shared" si="144"/>
        <v>46419</v>
      </c>
      <c r="CY27" s="73">
        <f t="shared" si="144"/>
        <v>46447</v>
      </c>
    </row>
    <row r="28" spans="1:103" s="80" customFormat="1" ht="14" customHeight="1" outlineLevel="1" x14ac:dyDescent="0.2">
      <c r="A28" s="142"/>
      <c r="B28" s="118">
        <v>1</v>
      </c>
      <c r="C28" s="154" t="s">
        <v>463</v>
      </c>
      <c r="D28" s="77" t="str">
        <f>"["&amp;LOOKUP($C$3,'Pulldown Menue'!$E:$F,'Pulldown Menue'!$F:$F)&amp;" per month]"</f>
        <v>[UGX per month]</v>
      </c>
      <c r="E28" s="78"/>
      <c r="F28" s="78">
        <f>G28</f>
        <v>600000</v>
      </c>
      <c r="G28" s="91">
        <f>IF(SUM(H28:INDEX(28:28,COLUMNS(28:28)))=0,0,ROUND(AVERAGE(H28:INDEX(28:28,COLUMNS(28:28))),-1))</f>
        <v>600000</v>
      </c>
      <c r="H28" s="161">
        <v>600000</v>
      </c>
      <c r="I28" s="161">
        <v>600000</v>
      </c>
      <c r="J28" s="161">
        <v>600000</v>
      </c>
      <c r="K28" s="161">
        <v>600000</v>
      </c>
      <c r="L28" s="161">
        <v>600000</v>
      </c>
      <c r="M28" s="161">
        <v>600000</v>
      </c>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c r="CA28" s="161"/>
      <c r="CB28" s="161"/>
      <c r="CC28" s="161"/>
      <c r="CD28" s="161"/>
      <c r="CE28" s="161"/>
      <c r="CF28" s="161"/>
      <c r="CG28" s="161"/>
      <c r="CH28" s="161"/>
      <c r="CI28" s="161"/>
      <c r="CJ28" s="161"/>
      <c r="CK28" s="161"/>
      <c r="CL28" s="161"/>
      <c r="CM28" s="161"/>
      <c r="CN28" s="161"/>
      <c r="CO28" s="161"/>
      <c r="CP28" s="161"/>
      <c r="CQ28" s="161"/>
      <c r="CR28" s="161"/>
      <c r="CS28" s="161"/>
      <c r="CT28" s="161"/>
      <c r="CU28" s="161"/>
      <c r="CV28" s="161"/>
      <c r="CW28" s="161"/>
      <c r="CX28" s="161"/>
      <c r="CY28" s="162"/>
    </row>
    <row r="29" spans="1:103" s="80" customFormat="1" ht="14" customHeight="1" outlineLevel="1" x14ac:dyDescent="0.2">
      <c r="A29" s="142"/>
      <c r="B29" s="118">
        <v>2</v>
      </c>
      <c r="C29" s="154" t="s">
        <v>474</v>
      </c>
      <c r="D29" s="77" t="str">
        <f>"["&amp;LOOKUP($C$3,'Pulldown Menue'!$E:$F,'Pulldown Menue'!$F:$F)&amp;" per month]"</f>
        <v>[UGX per month]</v>
      </c>
      <c r="E29" s="78"/>
      <c r="F29" s="78">
        <f t="shared" ref="F29:F34" si="145">G29</f>
        <v>900000</v>
      </c>
      <c r="G29" s="91">
        <f>IF(SUM(H29:INDEX(29:29,COLUMNS(29:29)))=0,0,ROUND(AVERAGE(H29:INDEX(29:29,COLUMNS(29:29))),-1))</f>
        <v>900000</v>
      </c>
      <c r="H29" s="161">
        <v>900000</v>
      </c>
      <c r="I29" s="161">
        <v>900000</v>
      </c>
      <c r="J29" s="161">
        <v>900000</v>
      </c>
      <c r="K29" s="161">
        <v>900000</v>
      </c>
      <c r="L29" s="161">
        <v>900000</v>
      </c>
      <c r="M29" s="161">
        <v>900000</v>
      </c>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2"/>
    </row>
    <row r="30" spans="1:103" s="80" customFormat="1" ht="14" customHeight="1" outlineLevel="1" x14ac:dyDescent="0.2">
      <c r="A30" s="142"/>
      <c r="B30" s="118">
        <v>3</v>
      </c>
      <c r="C30" s="154" t="s">
        <v>465</v>
      </c>
      <c r="D30" s="77" t="str">
        <f>"["&amp;LOOKUP($C$3,'Pulldown Menue'!$E:$F,'Pulldown Menue'!$F:$F)&amp;" per month]"</f>
        <v>[UGX per month]</v>
      </c>
      <c r="E30" s="78"/>
      <c r="F30" s="78">
        <f t="shared" ref="F30" si="146">G30</f>
        <v>25670</v>
      </c>
      <c r="G30" s="91">
        <f>IF(SUM(H30:INDEX(30:30,COLUMNS(30:30)))=0,0,ROUND(AVERAGE(H30:INDEX(30:30,COLUMNS(30:30))),-1))</f>
        <v>25670</v>
      </c>
      <c r="H30" s="161">
        <v>34000</v>
      </c>
      <c r="I30" s="161">
        <v>18000</v>
      </c>
      <c r="J30" s="161">
        <v>33000</v>
      </c>
      <c r="K30" s="161">
        <v>22000</v>
      </c>
      <c r="L30" s="161">
        <v>24000</v>
      </c>
      <c r="M30" s="161">
        <v>23000</v>
      </c>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1"/>
      <c r="CL30" s="161"/>
      <c r="CM30" s="161"/>
      <c r="CN30" s="161"/>
      <c r="CO30" s="161"/>
      <c r="CP30" s="161"/>
      <c r="CQ30" s="161"/>
      <c r="CR30" s="161"/>
      <c r="CS30" s="161"/>
      <c r="CT30" s="161"/>
      <c r="CU30" s="161"/>
      <c r="CV30" s="161"/>
      <c r="CW30" s="161"/>
      <c r="CX30" s="161"/>
      <c r="CY30" s="162"/>
    </row>
    <row r="31" spans="1:103" s="80" customFormat="1" ht="14" customHeight="1" outlineLevel="1" x14ac:dyDescent="0.2">
      <c r="A31" s="142"/>
      <c r="B31" s="118">
        <v>4</v>
      </c>
      <c r="C31" s="154" t="s">
        <v>415</v>
      </c>
      <c r="D31" s="77" t="str">
        <f>"["&amp;LOOKUP($C$3,'Pulldown Menue'!$E:$F,'Pulldown Menue'!$F:$F)&amp;" per month]"</f>
        <v>[UGX per month]</v>
      </c>
      <c r="E31" s="78"/>
      <c r="F31" s="78">
        <f t="shared" si="145"/>
        <v>18830</v>
      </c>
      <c r="G31" s="91">
        <f>IF(SUM(H31:INDEX(31:31,COLUMNS(31:31)))=0,0,ROUND(AVERAGE(H31:INDEX(31:31,COLUMNS(31:31))),-1))</f>
        <v>18830</v>
      </c>
      <c r="H31" s="161">
        <v>23000</v>
      </c>
      <c r="I31" s="161">
        <v>18000</v>
      </c>
      <c r="J31" s="161">
        <v>22000</v>
      </c>
      <c r="K31" s="161">
        <v>13000</v>
      </c>
      <c r="L31" s="161">
        <v>21000</v>
      </c>
      <c r="M31" s="161">
        <v>16000</v>
      </c>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1"/>
      <c r="CL31" s="161"/>
      <c r="CM31" s="161"/>
      <c r="CN31" s="161"/>
      <c r="CO31" s="161"/>
      <c r="CP31" s="161"/>
      <c r="CQ31" s="161"/>
      <c r="CR31" s="161"/>
      <c r="CS31" s="161"/>
      <c r="CT31" s="161"/>
      <c r="CU31" s="161"/>
      <c r="CV31" s="161"/>
      <c r="CW31" s="161"/>
      <c r="CX31" s="161"/>
      <c r="CY31" s="162"/>
    </row>
    <row r="32" spans="1:103" s="80" customFormat="1" ht="14" customHeight="1" outlineLevel="1" x14ac:dyDescent="0.2">
      <c r="A32" s="142"/>
      <c r="B32" s="118">
        <v>5</v>
      </c>
      <c r="C32" s="154" t="s">
        <v>464</v>
      </c>
      <c r="D32" s="77" t="str">
        <f>"["&amp;LOOKUP($C$3,'Pulldown Menue'!$E:$F,'Pulldown Menue'!$F:$F)&amp;" per month]"</f>
        <v>[UGX per month]</v>
      </c>
      <c r="E32" s="78"/>
      <c r="F32" s="78">
        <f t="shared" si="145"/>
        <v>77670</v>
      </c>
      <c r="G32" s="91">
        <f>IF(SUM(H32:INDEX(32:32,COLUMNS(32:32)))=0,0,ROUND(AVERAGE(H32:INDEX(32:32,COLUMNS(32:32))),-1))</f>
        <v>77670</v>
      </c>
      <c r="H32" s="161">
        <v>74000</v>
      </c>
      <c r="I32" s="161">
        <v>82000</v>
      </c>
      <c r="J32" s="161">
        <v>82000</v>
      </c>
      <c r="K32" s="161">
        <v>71000</v>
      </c>
      <c r="L32" s="161">
        <v>74000</v>
      </c>
      <c r="M32" s="161">
        <v>83000</v>
      </c>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2"/>
    </row>
    <row r="33" spans="1:103" s="80" customFormat="1" ht="14" customHeight="1" outlineLevel="1" x14ac:dyDescent="0.2">
      <c r="A33" s="142"/>
      <c r="B33" s="118">
        <v>6</v>
      </c>
      <c r="C33" s="154" t="s">
        <v>417</v>
      </c>
      <c r="D33" s="77" t="str">
        <f>"["&amp;LOOKUP($C$3,'Pulldown Menue'!$E:$F,'Pulldown Menue'!$F:$F)&amp;" per month]"</f>
        <v>[UGX per month]</v>
      </c>
      <c r="E33" s="78"/>
      <c r="F33" s="78">
        <f t="shared" si="145"/>
        <v>15330</v>
      </c>
      <c r="G33" s="91">
        <f>IF(SUM(H33:INDEX(33:33,COLUMNS(33:33)))=0,0,ROUND(AVERAGE(H33:INDEX(33:33,COLUMNS(33:33))),-1))</f>
        <v>15330</v>
      </c>
      <c r="H33" s="161">
        <v>60000</v>
      </c>
      <c r="I33" s="161">
        <v>5000</v>
      </c>
      <c r="J33" s="161">
        <v>6000</v>
      </c>
      <c r="K33" s="161">
        <v>6000</v>
      </c>
      <c r="L33" s="161">
        <v>8000</v>
      </c>
      <c r="M33" s="161">
        <v>7000</v>
      </c>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1"/>
      <c r="CH33" s="161"/>
      <c r="CI33" s="161"/>
      <c r="CJ33" s="161"/>
      <c r="CK33" s="161"/>
      <c r="CL33" s="161"/>
      <c r="CM33" s="161"/>
      <c r="CN33" s="161"/>
      <c r="CO33" s="161"/>
      <c r="CP33" s="161"/>
      <c r="CQ33" s="161"/>
      <c r="CR33" s="161"/>
      <c r="CS33" s="161"/>
      <c r="CT33" s="161"/>
      <c r="CU33" s="161"/>
      <c r="CV33" s="161"/>
      <c r="CW33" s="161"/>
      <c r="CX33" s="161"/>
      <c r="CY33" s="162"/>
    </row>
    <row r="34" spans="1:103" s="80" customFormat="1" ht="14" customHeight="1" outlineLevel="1" x14ac:dyDescent="0.2">
      <c r="A34" s="142"/>
      <c r="B34" s="118">
        <v>7</v>
      </c>
      <c r="C34" s="154" t="s">
        <v>475</v>
      </c>
      <c r="D34" s="77" t="str">
        <f>"["&amp;LOOKUP($C$3,'Pulldown Menue'!$E:$F,'Pulldown Menue'!$F:$F)&amp;" per month]"</f>
        <v>[UGX per month]</v>
      </c>
      <c r="E34" s="78"/>
      <c r="F34" s="78">
        <f t="shared" si="145"/>
        <v>10000</v>
      </c>
      <c r="G34" s="91">
        <f>IF(SUM(H34:INDEX(34:34,COLUMNS(34:34)))=0,0,ROUND(AVERAGE(H34:INDEX(34:34,COLUMNS(34:34))),-1))</f>
        <v>10000</v>
      </c>
      <c r="H34" s="161">
        <v>10000</v>
      </c>
      <c r="I34" s="161">
        <v>10000</v>
      </c>
      <c r="J34" s="161">
        <v>10000</v>
      </c>
      <c r="K34" s="161">
        <v>10000</v>
      </c>
      <c r="L34" s="161">
        <v>10000</v>
      </c>
      <c r="M34" s="161">
        <v>10000</v>
      </c>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1"/>
      <c r="CH34" s="161"/>
      <c r="CI34" s="161"/>
      <c r="CJ34" s="161"/>
      <c r="CK34" s="161"/>
      <c r="CL34" s="161"/>
      <c r="CM34" s="161"/>
      <c r="CN34" s="161"/>
      <c r="CO34" s="161"/>
      <c r="CP34" s="161"/>
      <c r="CQ34" s="161"/>
      <c r="CR34" s="161"/>
      <c r="CS34" s="161"/>
      <c r="CT34" s="161"/>
      <c r="CU34" s="161"/>
      <c r="CV34" s="161"/>
      <c r="CW34" s="161"/>
      <c r="CX34" s="161"/>
      <c r="CY34" s="162"/>
    </row>
    <row r="35" spans="1:103" s="100" customFormat="1" ht="14" customHeight="1" x14ac:dyDescent="0.2">
      <c r="A35" s="142"/>
      <c r="B35" s="121"/>
      <c r="C35" s="122" t="s">
        <v>444</v>
      </c>
      <c r="D35" s="96" t="str">
        <f>"["&amp;LOOKUP($C$3,'Pulldown Menue'!$E:$F,'Pulldown Menue'!$F:$F)&amp;" per month]"</f>
        <v>[UGX per month]</v>
      </c>
      <c r="E35" s="103">
        <f>G35*(1+'Sensitivity Analysis'!D$6)</f>
        <v>1647500</v>
      </c>
      <c r="F35" s="136">
        <f t="shared" ref="F35:AK35" si="147">SUM(F28:F34)</f>
        <v>1647500</v>
      </c>
      <c r="G35" s="95">
        <f t="shared" si="147"/>
        <v>1647500</v>
      </c>
      <c r="H35" s="95">
        <f t="shared" si="147"/>
        <v>1701000</v>
      </c>
      <c r="I35" s="95">
        <f t="shared" si="147"/>
        <v>1633000</v>
      </c>
      <c r="J35" s="95">
        <f t="shared" si="147"/>
        <v>1653000</v>
      </c>
      <c r="K35" s="95">
        <f t="shared" si="147"/>
        <v>1622000</v>
      </c>
      <c r="L35" s="95">
        <f t="shared" si="147"/>
        <v>1637000</v>
      </c>
      <c r="M35" s="95">
        <f t="shared" si="147"/>
        <v>1639000</v>
      </c>
      <c r="N35" s="95">
        <f t="shared" si="147"/>
        <v>0</v>
      </c>
      <c r="O35" s="95">
        <f t="shared" si="147"/>
        <v>0</v>
      </c>
      <c r="P35" s="95">
        <f t="shared" si="147"/>
        <v>0</v>
      </c>
      <c r="Q35" s="95">
        <f t="shared" si="147"/>
        <v>0</v>
      </c>
      <c r="R35" s="95">
        <f t="shared" si="147"/>
        <v>0</v>
      </c>
      <c r="S35" s="95">
        <f t="shared" si="147"/>
        <v>0</v>
      </c>
      <c r="T35" s="95">
        <f t="shared" si="147"/>
        <v>0</v>
      </c>
      <c r="U35" s="95">
        <f t="shared" si="147"/>
        <v>0</v>
      </c>
      <c r="V35" s="95">
        <f t="shared" si="147"/>
        <v>0</v>
      </c>
      <c r="W35" s="95">
        <f t="shared" si="147"/>
        <v>0</v>
      </c>
      <c r="X35" s="95">
        <f t="shared" si="147"/>
        <v>0</v>
      </c>
      <c r="Y35" s="95">
        <f t="shared" si="147"/>
        <v>0</v>
      </c>
      <c r="Z35" s="95">
        <f t="shared" si="147"/>
        <v>0</v>
      </c>
      <c r="AA35" s="95">
        <f t="shared" si="147"/>
        <v>0</v>
      </c>
      <c r="AB35" s="95">
        <f t="shared" si="147"/>
        <v>0</v>
      </c>
      <c r="AC35" s="95">
        <f t="shared" si="147"/>
        <v>0</v>
      </c>
      <c r="AD35" s="95">
        <f t="shared" si="147"/>
        <v>0</v>
      </c>
      <c r="AE35" s="95">
        <f t="shared" si="147"/>
        <v>0</v>
      </c>
      <c r="AF35" s="95">
        <f t="shared" si="147"/>
        <v>0</v>
      </c>
      <c r="AG35" s="95">
        <f t="shared" si="147"/>
        <v>0</v>
      </c>
      <c r="AH35" s="95">
        <f t="shared" si="147"/>
        <v>0</v>
      </c>
      <c r="AI35" s="95">
        <f t="shared" si="147"/>
        <v>0</v>
      </c>
      <c r="AJ35" s="95">
        <f t="shared" si="147"/>
        <v>0</v>
      </c>
      <c r="AK35" s="95">
        <f t="shared" si="147"/>
        <v>0</v>
      </c>
      <c r="AL35" s="95">
        <f t="shared" ref="AL35:BQ35" si="148">SUM(AL28:AL34)</f>
        <v>0</v>
      </c>
      <c r="AM35" s="95">
        <f t="shared" si="148"/>
        <v>0</v>
      </c>
      <c r="AN35" s="95">
        <f t="shared" si="148"/>
        <v>0</v>
      </c>
      <c r="AO35" s="95">
        <f t="shared" si="148"/>
        <v>0</v>
      </c>
      <c r="AP35" s="95">
        <f t="shared" si="148"/>
        <v>0</v>
      </c>
      <c r="AQ35" s="95">
        <f t="shared" si="148"/>
        <v>0</v>
      </c>
      <c r="AR35" s="95">
        <f t="shared" si="148"/>
        <v>0</v>
      </c>
      <c r="AS35" s="95">
        <f t="shared" si="148"/>
        <v>0</v>
      </c>
      <c r="AT35" s="95">
        <f t="shared" si="148"/>
        <v>0</v>
      </c>
      <c r="AU35" s="95">
        <f t="shared" si="148"/>
        <v>0</v>
      </c>
      <c r="AV35" s="95">
        <f t="shared" si="148"/>
        <v>0</v>
      </c>
      <c r="AW35" s="95">
        <f t="shared" si="148"/>
        <v>0</v>
      </c>
      <c r="AX35" s="95">
        <f t="shared" si="148"/>
        <v>0</v>
      </c>
      <c r="AY35" s="95">
        <f t="shared" si="148"/>
        <v>0</v>
      </c>
      <c r="AZ35" s="95">
        <f t="shared" si="148"/>
        <v>0</v>
      </c>
      <c r="BA35" s="95">
        <f t="shared" si="148"/>
        <v>0</v>
      </c>
      <c r="BB35" s="95">
        <f t="shared" si="148"/>
        <v>0</v>
      </c>
      <c r="BC35" s="95">
        <f t="shared" si="148"/>
        <v>0</v>
      </c>
      <c r="BD35" s="95">
        <f t="shared" si="148"/>
        <v>0</v>
      </c>
      <c r="BE35" s="95">
        <f t="shared" si="148"/>
        <v>0</v>
      </c>
      <c r="BF35" s="95">
        <f t="shared" si="148"/>
        <v>0</v>
      </c>
      <c r="BG35" s="95">
        <f t="shared" si="148"/>
        <v>0</v>
      </c>
      <c r="BH35" s="95">
        <f t="shared" si="148"/>
        <v>0</v>
      </c>
      <c r="BI35" s="95">
        <f t="shared" si="148"/>
        <v>0</v>
      </c>
      <c r="BJ35" s="95">
        <f t="shared" si="148"/>
        <v>0</v>
      </c>
      <c r="BK35" s="95">
        <f t="shared" si="148"/>
        <v>0</v>
      </c>
      <c r="BL35" s="95">
        <f t="shared" si="148"/>
        <v>0</v>
      </c>
      <c r="BM35" s="95">
        <f t="shared" si="148"/>
        <v>0</v>
      </c>
      <c r="BN35" s="95">
        <f t="shared" si="148"/>
        <v>0</v>
      </c>
      <c r="BO35" s="95">
        <f t="shared" si="148"/>
        <v>0</v>
      </c>
      <c r="BP35" s="95">
        <f t="shared" si="148"/>
        <v>0</v>
      </c>
      <c r="BQ35" s="95">
        <f t="shared" si="148"/>
        <v>0</v>
      </c>
      <c r="BR35" s="95">
        <f t="shared" ref="BR35:CW35" si="149">SUM(BR28:BR34)</f>
        <v>0</v>
      </c>
      <c r="BS35" s="95">
        <f t="shared" si="149"/>
        <v>0</v>
      </c>
      <c r="BT35" s="95">
        <f t="shared" si="149"/>
        <v>0</v>
      </c>
      <c r="BU35" s="95">
        <f t="shared" si="149"/>
        <v>0</v>
      </c>
      <c r="BV35" s="95">
        <f t="shared" si="149"/>
        <v>0</v>
      </c>
      <c r="BW35" s="95">
        <f t="shared" si="149"/>
        <v>0</v>
      </c>
      <c r="BX35" s="95">
        <f t="shared" si="149"/>
        <v>0</v>
      </c>
      <c r="BY35" s="95">
        <f t="shared" si="149"/>
        <v>0</v>
      </c>
      <c r="BZ35" s="95">
        <f t="shared" si="149"/>
        <v>0</v>
      </c>
      <c r="CA35" s="95">
        <f t="shared" si="149"/>
        <v>0</v>
      </c>
      <c r="CB35" s="95">
        <f t="shared" si="149"/>
        <v>0</v>
      </c>
      <c r="CC35" s="95">
        <f t="shared" si="149"/>
        <v>0</v>
      </c>
      <c r="CD35" s="95">
        <f t="shared" si="149"/>
        <v>0</v>
      </c>
      <c r="CE35" s="95">
        <f t="shared" si="149"/>
        <v>0</v>
      </c>
      <c r="CF35" s="95">
        <f t="shared" si="149"/>
        <v>0</v>
      </c>
      <c r="CG35" s="95">
        <f t="shared" si="149"/>
        <v>0</v>
      </c>
      <c r="CH35" s="95">
        <f t="shared" si="149"/>
        <v>0</v>
      </c>
      <c r="CI35" s="95">
        <f t="shared" si="149"/>
        <v>0</v>
      </c>
      <c r="CJ35" s="95">
        <f t="shared" si="149"/>
        <v>0</v>
      </c>
      <c r="CK35" s="95">
        <f t="shared" si="149"/>
        <v>0</v>
      </c>
      <c r="CL35" s="95">
        <f t="shared" si="149"/>
        <v>0</v>
      </c>
      <c r="CM35" s="95">
        <f t="shared" si="149"/>
        <v>0</v>
      </c>
      <c r="CN35" s="95">
        <f t="shared" si="149"/>
        <v>0</v>
      </c>
      <c r="CO35" s="95">
        <f t="shared" si="149"/>
        <v>0</v>
      </c>
      <c r="CP35" s="95">
        <f t="shared" si="149"/>
        <v>0</v>
      </c>
      <c r="CQ35" s="95">
        <f t="shared" si="149"/>
        <v>0</v>
      </c>
      <c r="CR35" s="95">
        <f t="shared" si="149"/>
        <v>0</v>
      </c>
      <c r="CS35" s="95">
        <f t="shared" si="149"/>
        <v>0</v>
      </c>
      <c r="CT35" s="95">
        <f t="shared" si="149"/>
        <v>0</v>
      </c>
      <c r="CU35" s="95">
        <f t="shared" si="149"/>
        <v>0</v>
      </c>
      <c r="CV35" s="95">
        <f t="shared" si="149"/>
        <v>0</v>
      </c>
      <c r="CW35" s="95">
        <f t="shared" si="149"/>
        <v>0</v>
      </c>
      <c r="CX35" s="95">
        <f t="shared" ref="CX35:CY35" si="150">SUM(CX28:CX34)</f>
        <v>0</v>
      </c>
      <c r="CY35" s="104">
        <f t="shared" si="150"/>
        <v>0</v>
      </c>
    </row>
    <row r="36" spans="1:103" ht="14" customHeight="1" x14ac:dyDescent="0.2"/>
    <row r="37" spans="1:103" s="60" customFormat="1" ht="14" customHeight="1" x14ac:dyDescent="0.2">
      <c r="A37" s="142" t="s">
        <v>422</v>
      </c>
      <c r="B37" s="117" t="s">
        <v>0</v>
      </c>
      <c r="C37" s="75" t="s">
        <v>1</v>
      </c>
      <c r="D37" s="69" t="s">
        <v>19</v>
      </c>
      <c r="E37" s="74"/>
      <c r="F37" s="70" t="s">
        <v>468</v>
      </c>
      <c r="G37" s="71" t="s">
        <v>17</v>
      </c>
      <c r="H37" s="72">
        <f>H$5</f>
        <v>43556</v>
      </c>
      <c r="I37" s="72">
        <f>I$5</f>
        <v>43586</v>
      </c>
      <c r="J37" s="72">
        <f t="shared" ref="J37:BU37" si="151">J$5</f>
        <v>43617</v>
      </c>
      <c r="K37" s="72">
        <f t="shared" si="151"/>
        <v>43647</v>
      </c>
      <c r="L37" s="72">
        <f t="shared" si="151"/>
        <v>43678</v>
      </c>
      <c r="M37" s="72">
        <f t="shared" si="151"/>
        <v>43709</v>
      </c>
      <c r="N37" s="72">
        <f t="shared" si="151"/>
        <v>43739</v>
      </c>
      <c r="O37" s="72">
        <f t="shared" si="151"/>
        <v>43770</v>
      </c>
      <c r="P37" s="72">
        <f t="shared" si="151"/>
        <v>43800</v>
      </c>
      <c r="Q37" s="72">
        <f t="shared" si="151"/>
        <v>43831</v>
      </c>
      <c r="R37" s="72">
        <f t="shared" si="151"/>
        <v>43862</v>
      </c>
      <c r="S37" s="72">
        <f t="shared" si="151"/>
        <v>43891</v>
      </c>
      <c r="T37" s="72">
        <f t="shared" si="151"/>
        <v>43922</v>
      </c>
      <c r="U37" s="72">
        <f t="shared" si="151"/>
        <v>43952</v>
      </c>
      <c r="V37" s="72">
        <f t="shared" si="151"/>
        <v>43983</v>
      </c>
      <c r="W37" s="72">
        <f t="shared" si="151"/>
        <v>44013</v>
      </c>
      <c r="X37" s="72">
        <f t="shared" si="151"/>
        <v>44044</v>
      </c>
      <c r="Y37" s="72">
        <f t="shared" si="151"/>
        <v>44075</v>
      </c>
      <c r="Z37" s="72">
        <f t="shared" si="151"/>
        <v>44105</v>
      </c>
      <c r="AA37" s="72">
        <f t="shared" si="151"/>
        <v>44136</v>
      </c>
      <c r="AB37" s="72">
        <f t="shared" si="151"/>
        <v>44166</v>
      </c>
      <c r="AC37" s="72">
        <f t="shared" si="151"/>
        <v>44197</v>
      </c>
      <c r="AD37" s="72">
        <f t="shared" si="151"/>
        <v>44228</v>
      </c>
      <c r="AE37" s="72">
        <f t="shared" si="151"/>
        <v>44256</v>
      </c>
      <c r="AF37" s="72">
        <f t="shared" si="151"/>
        <v>44287</v>
      </c>
      <c r="AG37" s="72">
        <f t="shared" si="151"/>
        <v>44317</v>
      </c>
      <c r="AH37" s="72">
        <f t="shared" si="151"/>
        <v>44348</v>
      </c>
      <c r="AI37" s="72">
        <f t="shared" si="151"/>
        <v>44378</v>
      </c>
      <c r="AJ37" s="72">
        <f t="shared" si="151"/>
        <v>44409</v>
      </c>
      <c r="AK37" s="72">
        <f t="shared" si="151"/>
        <v>44440</v>
      </c>
      <c r="AL37" s="72">
        <f t="shared" si="151"/>
        <v>44470</v>
      </c>
      <c r="AM37" s="72">
        <f t="shared" si="151"/>
        <v>44501</v>
      </c>
      <c r="AN37" s="72">
        <f t="shared" si="151"/>
        <v>44531</v>
      </c>
      <c r="AO37" s="72">
        <f t="shared" si="151"/>
        <v>44562</v>
      </c>
      <c r="AP37" s="72">
        <f t="shared" si="151"/>
        <v>44593</v>
      </c>
      <c r="AQ37" s="72">
        <f t="shared" si="151"/>
        <v>44621</v>
      </c>
      <c r="AR37" s="72">
        <f t="shared" si="151"/>
        <v>44652</v>
      </c>
      <c r="AS37" s="72">
        <f t="shared" si="151"/>
        <v>44682</v>
      </c>
      <c r="AT37" s="72">
        <f t="shared" si="151"/>
        <v>44713</v>
      </c>
      <c r="AU37" s="72">
        <f t="shared" si="151"/>
        <v>44743</v>
      </c>
      <c r="AV37" s="72">
        <f t="shared" si="151"/>
        <v>44774</v>
      </c>
      <c r="AW37" s="72">
        <f t="shared" si="151"/>
        <v>44805</v>
      </c>
      <c r="AX37" s="72">
        <f t="shared" si="151"/>
        <v>44835</v>
      </c>
      <c r="AY37" s="72">
        <f t="shared" si="151"/>
        <v>44866</v>
      </c>
      <c r="AZ37" s="72">
        <f t="shared" si="151"/>
        <v>44896</v>
      </c>
      <c r="BA37" s="72">
        <f t="shared" si="151"/>
        <v>44927</v>
      </c>
      <c r="BB37" s="72">
        <f t="shared" si="151"/>
        <v>44958</v>
      </c>
      <c r="BC37" s="72">
        <f t="shared" si="151"/>
        <v>44986</v>
      </c>
      <c r="BD37" s="72">
        <f t="shared" si="151"/>
        <v>45017</v>
      </c>
      <c r="BE37" s="72">
        <f t="shared" si="151"/>
        <v>45047</v>
      </c>
      <c r="BF37" s="72">
        <f t="shared" si="151"/>
        <v>45078</v>
      </c>
      <c r="BG37" s="72">
        <f t="shared" si="151"/>
        <v>45108</v>
      </c>
      <c r="BH37" s="72">
        <f t="shared" si="151"/>
        <v>45139</v>
      </c>
      <c r="BI37" s="72">
        <f t="shared" si="151"/>
        <v>45170</v>
      </c>
      <c r="BJ37" s="72">
        <f t="shared" si="151"/>
        <v>45200</v>
      </c>
      <c r="BK37" s="72">
        <f t="shared" si="151"/>
        <v>45231</v>
      </c>
      <c r="BL37" s="72">
        <f t="shared" si="151"/>
        <v>45261</v>
      </c>
      <c r="BM37" s="72">
        <f t="shared" si="151"/>
        <v>45292</v>
      </c>
      <c r="BN37" s="72">
        <f t="shared" si="151"/>
        <v>45323</v>
      </c>
      <c r="BO37" s="72">
        <f t="shared" si="151"/>
        <v>45352</v>
      </c>
      <c r="BP37" s="72">
        <f t="shared" si="151"/>
        <v>45383</v>
      </c>
      <c r="BQ37" s="72">
        <f t="shared" si="151"/>
        <v>45413</v>
      </c>
      <c r="BR37" s="72">
        <f t="shared" si="151"/>
        <v>45444</v>
      </c>
      <c r="BS37" s="72">
        <f t="shared" si="151"/>
        <v>45474</v>
      </c>
      <c r="BT37" s="72">
        <f t="shared" si="151"/>
        <v>45505</v>
      </c>
      <c r="BU37" s="72">
        <f t="shared" si="151"/>
        <v>45536</v>
      </c>
      <c r="BV37" s="72">
        <f t="shared" ref="BV37:CY37" si="152">BV$5</f>
        <v>45566</v>
      </c>
      <c r="BW37" s="72">
        <f t="shared" si="152"/>
        <v>45597</v>
      </c>
      <c r="BX37" s="72">
        <f t="shared" si="152"/>
        <v>45627</v>
      </c>
      <c r="BY37" s="72">
        <f t="shared" si="152"/>
        <v>45658</v>
      </c>
      <c r="BZ37" s="72">
        <f t="shared" si="152"/>
        <v>45689</v>
      </c>
      <c r="CA37" s="72">
        <f t="shared" si="152"/>
        <v>45717</v>
      </c>
      <c r="CB37" s="72">
        <f t="shared" si="152"/>
        <v>45748</v>
      </c>
      <c r="CC37" s="72">
        <f t="shared" si="152"/>
        <v>45778</v>
      </c>
      <c r="CD37" s="72">
        <f t="shared" si="152"/>
        <v>45809</v>
      </c>
      <c r="CE37" s="72">
        <f t="shared" si="152"/>
        <v>45839</v>
      </c>
      <c r="CF37" s="72">
        <f t="shared" si="152"/>
        <v>45870</v>
      </c>
      <c r="CG37" s="72">
        <f t="shared" si="152"/>
        <v>45901</v>
      </c>
      <c r="CH37" s="72">
        <f t="shared" si="152"/>
        <v>45931</v>
      </c>
      <c r="CI37" s="72">
        <f t="shared" si="152"/>
        <v>45962</v>
      </c>
      <c r="CJ37" s="72">
        <f t="shared" si="152"/>
        <v>45992</v>
      </c>
      <c r="CK37" s="72">
        <f t="shared" si="152"/>
        <v>46023</v>
      </c>
      <c r="CL37" s="72">
        <f t="shared" si="152"/>
        <v>46054</v>
      </c>
      <c r="CM37" s="72">
        <f t="shared" si="152"/>
        <v>46082</v>
      </c>
      <c r="CN37" s="72">
        <f t="shared" si="152"/>
        <v>46113</v>
      </c>
      <c r="CO37" s="72">
        <f t="shared" si="152"/>
        <v>46143</v>
      </c>
      <c r="CP37" s="72">
        <f t="shared" si="152"/>
        <v>46174</v>
      </c>
      <c r="CQ37" s="72">
        <f t="shared" si="152"/>
        <v>46204</v>
      </c>
      <c r="CR37" s="72">
        <f t="shared" si="152"/>
        <v>46235</v>
      </c>
      <c r="CS37" s="72">
        <f t="shared" si="152"/>
        <v>46266</v>
      </c>
      <c r="CT37" s="72">
        <f t="shared" si="152"/>
        <v>46296</v>
      </c>
      <c r="CU37" s="72">
        <f t="shared" si="152"/>
        <v>46327</v>
      </c>
      <c r="CV37" s="72">
        <f t="shared" si="152"/>
        <v>46357</v>
      </c>
      <c r="CW37" s="72">
        <f t="shared" si="152"/>
        <v>46388</v>
      </c>
      <c r="CX37" s="72">
        <f t="shared" si="152"/>
        <v>46419</v>
      </c>
      <c r="CY37" s="73">
        <f t="shared" si="152"/>
        <v>46447</v>
      </c>
    </row>
    <row r="38" spans="1:103" s="101" customFormat="1" ht="14" customHeight="1" outlineLevel="1" x14ac:dyDescent="0.2">
      <c r="A38" s="142"/>
      <c r="B38" s="118">
        <v>1</v>
      </c>
      <c r="C38" s="153" t="s">
        <v>476</v>
      </c>
      <c r="D38" s="77" t="str">
        <f>"["&amp;LOOKUP($C$3,'Pulldown Menue'!$E:$F,'Pulldown Menue'!$F:$F)&amp;" per month]"</f>
        <v>[UGX per month]</v>
      </c>
      <c r="E38" s="78"/>
      <c r="F38" s="78">
        <f>G38</f>
        <v>292330</v>
      </c>
      <c r="G38" s="91">
        <f>IF(SUM(H38:INDEX(38:38,COLUMNS(38:38)))=0,0,ROUND(AVERAGE(H38:INDEX(38:38,COLUMNS(38:38))),-1))</f>
        <v>292330</v>
      </c>
      <c r="H38" s="161">
        <v>272000</v>
      </c>
      <c r="I38" s="161">
        <v>320000</v>
      </c>
      <c r="J38" s="161">
        <v>310000</v>
      </c>
      <c r="K38" s="161">
        <v>256000</v>
      </c>
      <c r="L38" s="161">
        <v>284000</v>
      </c>
      <c r="M38" s="161">
        <v>312000</v>
      </c>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2"/>
    </row>
    <row r="39" spans="1:103" s="101" customFormat="1" ht="14" customHeight="1" outlineLevel="1" x14ac:dyDescent="0.2">
      <c r="A39" s="142"/>
      <c r="B39" s="118">
        <v>2</v>
      </c>
      <c r="C39" s="153" t="s">
        <v>477</v>
      </c>
      <c r="D39" s="77" t="str">
        <f>"["&amp;LOOKUP($C$3,'Pulldown Menue'!$E:$F,'Pulldown Menue'!$F:$F)&amp;" per month]"</f>
        <v>[UGX per month]</v>
      </c>
      <c r="E39" s="78"/>
      <c r="F39" s="78">
        <f t="shared" ref="F39:F41" si="153">G39</f>
        <v>102670</v>
      </c>
      <c r="G39" s="91">
        <f>IF(SUM(H39:INDEX(39:39,COLUMNS(39:39)))=0,0,ROUND(AVERAGE(H39:INDEX(39:39,COLUMNS(39:39))),-1))</f>
        <v>102670</v>
      </c>
      <c r="H39" s="161">
        <v>104000</v>
      </c>
      <c r="I39" s="161">
        <v>95000</v>
      </c>
      <c r="J39" s="161">
        <v>110000</v>
      </c>
      <c r="K39" s="161">
        <v>106000</v>
      </c>
      <c r="L39" s="161">
        <v>91000</v>
      </c>
      <c r="M39" s="161">
        <v>110000</v>
      </c>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1"/>
      <c r="CL39" s="161"/>
      <c r="CM39" s="161"/>
      <c r="CN39" s="161"/>
      <c r="CO39" s="161"/>
      <c r="CP39" s="161"/>
      <c r="CQ39" s="161"/>
      <c r="CR39" s="161"/>
      <c r="CS39" s="161"/>
      <c r="CT39" s="161"/>
      <c r="CU39" s="161"/>
      <c r="CV39" s="161"/>
      <c r="CW39" s="161"/>
      <c r="CX39" s="161"/>
      <c r="CY39" s="162"/>
    </row>
    <row r="40" spans="1:103" s="101" customFormat="1" ht="14" customHeight="1" outlineLevel="1" x14ac:dyDescent="0.2">
      <c r="A40" s="142"/>
      <c r="B40" s="118">
        <v>3</v>
      </c>
      <c r="C40" s="153" t="s">
        <v>416</v>
      </c>
      <c r="D40" s="77" t="str">
        <f>"["&amp;LOOKUP($C$3,'Pulldown Menue'!$E:$F,'Pulldown Menue'!$F:$F)&amp;" per month]"</f>
        <v>[UGX per month]</v>
      </c>
      <c r="E40" s="78"/>
      <c r="F40" s="78">
        <f t="shared" si="153"/>
        <v>39000</v>
      </c>
      <c r="G40" s="91">
        <f>IF(SUM(H40:INDEX(40:40,COLUMNS(40:40)))=0,0,ROUND(AVERAGE(H40:INDEX(40:40,COLUMNS(40:40))),-1))</f>
        <v>39000</v>
      </c>
      <c r="H40" s="161">
        <v>37000</v>
      </c>
      <c r="I40" s="161">
        <v>41000</v>
      </c>
      <c r="J40" s="161">
        <v>41000</v>
      </c>
      <c r="K40" s="161">
        <v>36000</v>
      </c>
      <c r="L40" s="161">
        <v>37000</v>
      </c>
      <c r="M40" s="161">
        <v>42000</v>
      </c>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c r="CA40" s="161"/>
      <c r="CB40" s="161"/>
      <c r="CC40" s="161"/>
      <c r="CD40" s="161"/>
      <c r="CE40" s="161"/>
      <c r="CF40" s="161"/>
      <c r="CG40" s="161"/>
      <c r="CH40" s="161"/>
      <c r="CI40" s="161"/>
      <c r="CJ40" s="161"/>
      <c r="CK40" s="161"/>
      <c r="CL40" s="161"/>
      <c r="CM40" s="161"/>
      <c r="CN40" s="161"/>
      <c r="CO40" s="161"/>
      <c r="CP40" s="161"/>
      <c r="CQ40" s="161"/>
      <c r="CR40" s="161"/>
      <c r="CS40" s="161"/>
      <c r="CT40" s="161"/>
      <c r="CU40" s="161"/>
      <c r="CV40" s="161"/>
      <c r="CW40" s="161"/>
      <c r="CX40" s="161"/>
      <c r="CY40" s="162"/>
    </row>
    <row r="41" spans="1:103" s="101" customFormat="1" ht="14" customHeight="1" outlineLevel="1" x14ac:dyDescent="0.2">
      <c r="A41" s="142"/>
      <c r="B41" s="118">
        <v>4</v>
      </c>
      <c r="C41" s="153" t="s">
        <v>478</v>
      </c>
      <c r="D41" s="77" t="str">
        <f>"["&amp;LOOKUP($C$3,'Pulldown Menue'!$E:$F,'Pulldown Menue'!$F:$F)&amp;" per month]"</f>
        <v>[UGX per month]</v>
      </c>
      <c r="E41" s="78"/>
      <c r="F41" s="78">
        <f t="shared" si="153"/>
        <v>49330</v>
      </c>
      <c r="G41" s="91">
        <f>IF(SUM(H41:INDEX(41:41,COLUMNS(41:41)))=0,0,ROUND(AVERAGE(H41:INDEX(41:41,COLUMNS(41:41))),-1))</f>
        <v>49330</v>
      </c>
      <c r="H41" s="161">
        <v>56000</v>
      </c>
      <c r="I41" s="161">
        <v>59000</v>
      </c>
      <c r="J41" s="161">
        <v>63000</v>
      </c>
      <c r="K41" s="161">
        <v>26000</v>
      </c>
      <c r="L41" s="161">
        <v>56000</v>
      </c>
      <c r="M41" s="161">
        <v>36000</v>
      </c>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2"/>
    </row>
    <row r="42" spans="1:103" s="102" customFormat="1" ht="14" customHeight="1" x14ac:dyDescent="0.2">
      <c r="A42" s="142"/>
      <c r="B42" s="121"/>
      <c r="C42" s="122" t="s">
        <v>445</v>
      </c>
      <c r="D42" s="96" t="str">
        <f>"["&amp;LOOKUP($C$3,'Pulldown Menue'!$E:$F,'Pulldown Menue'!$F:$F)&amp;" per month]"</f>
        <v>[UGX per month]</v>
      </c>
      <c r="E42" s="97">
        <f>G42*(1+'Sensitivity Analysis'!J$6)*(1+'Sensitivity Analysis'!A$6)</f>
        <v>483330</v>
      </c>
      <c r="F42" s="97">
        <f t="shared" ref="F42:AK42" si="154">SUM(F38:F41)</f>
        <v>483330</v>
      </c>
      <c r="G42" s="98">
        <f t="shared" si="154"/>
        <v>483330</v>
      </c>
      <c r="H42" s="98">
        <f t="shared" si="154"/>
        <v>469000</v>
      </c>
      <c r="I42" s="98">
        <f t="shared" si="154"/>
        <v>515000</v>
      </c>
      <c r="J42" s="98">
        <f t="shared" si="154"/>
        <v>524000</v>
      </c>
      <c r="K42" s="98">
        <f t="shared" si="154"/>
        <v>424000</v>
      </c>
      <c r="L42" s="98">
        <f t="shared" si="154"/>
        <v>468000</v>
      </c>
      <c r="M42" s="98">
        <f t="shared" si="154"/>
        <v>500000</v>
      </c>
      <c r="N42" s="98">
        <f t="shared" si="154"/>
        <v>0</v>
      </c>
      <c r="O42" s="98">
        <f t="shared" si="154"/>
        <v>0</v>
      </c>
      <c r="P42" s="98">
        <f t="shared" si="154"/>
        <v>0</v>
      </c>
      <c r="Q42" s="98">
        <f t="shared" si="154"/>
        <v>0</v>
      </c>
      <c r="R42" s="98">
        <f t="shared" si="154"/>
        <v>0</v>
      </c>
      <c r="S42" s="98">
        <f t="shared" si="154"/>
        <v>0</v>
      </c>
      <c r="T42" s="98">
        <f t="shared" si="154"/>
        <v>0</v>
      </c>
      <c r="U42" s="98">
        <f t="shared" si="154"/>
        <v>0</v>
      </c>
      <c r="V42" s="98">
        <f t="shared" si="154"/>
        <v>0</v>
      </c>
      <c r="W42" s="98">
        <f t="shared" si="154"/>
        <v>0</v>
      </c>
      <c r="X42" s="98">
        <f t="shared" si="154"/>
        <v>0</v>
      </c>
      <c r="Y42" s="98">
        <f t="shared" si="154"/>
        <v>0</v>
      </c>
      <c r="Z42" s="98">
        <f t="shared" si="154"/>
        <v>0</v>
      </c>
      <c r="AA42" s="98">
        <f t="shared" si="154"/>
        <v>0</v>
      </c>
      <c r="AB42" s="98">
        <f t="shared" si="154"/>
        <v>0</v>
      </c>
      <c r="AC42" s="98">
        <f t="shared" si="154"/>
        <v>0</v>
      </c>
      <c r="AD42" s="98">
        <f t="shared" si="154"/>
        <v>0</v>
      </c>
      <c r="AE42" s="98">
        <f t="shared" si="154"/>
        <v>0</v>
      </c>
      <c r="AF42" s="98">
        <f t="shared" si="154"/>
        <v>0</v>
      </c>
      <c r="AG42" s="98">
        <f t="shared" si="154"/>
        <v>0</v>
      </c>
      <c r="AH42" s="98">
        <f t="shared" si="154"/>
        <v>0</v>
      </c>
      <c r="AI42" s="98">
        <f t="shared" si="154"/>
        <v>0</v>
      </c>
      <c r="AJ42" s="98">
        <f t="shared" si="154"/>
        <v>0</v>
      </c>
      <c r="AK42" s="98">
        <f t="shared" si="154"/>
        <v>0</v>
      </c>
      <c r="AL42" s="98">
        <f t="shared" ref="AL42:BQ42" si="155">SUM(AL38:AL41)</f>
        <v>0</v>
      </c>
      <c r="AM42" s="98">
        <f t="shared" si="155"/>
        <v>0</v>
      </c>
      <c r="AN42" s="98">
        <f t="shared" si="155"/>
        <v>0</v>
      </c>
      <c r="AO42" s="98">
        <f t="shared" si="155"/>
        <v>0</v>
      </c>
      <c r="AP42" s="98">
        <f t="shared" si="155"/>
        <v>0</v>
      </c>
      <c r="AQ42" s="98">
        <f t="shared" si="155"/>
        <v>0</v>
      </c>
      <c r="AR42" s="98">
        <f t="shared" si="155"/>
        <v>0</v>
      </c>
      <c r="AS42" s="98">
        <f t="shared" si="155"/>
        <v>0</v>
      </c>
      <c r="AT42" s="98">
        <f t="shared" si="155"/>
        <v>0</v>
      </c>
      <c r="AU42" s="98">
        <f t="shared" si="155"/>
        <v>0</v>
      </c>
      <c r="AV42" s="98">
        <f t="shared" si="155"/>
        <v>0</v>
      </c>
      <c r="AW42" s="98">
        <f t="shared" si="155"/>
        <v>0</v>
      </c>
      <c r="AX42" s="98">
        <f t="shared" si="155"/>
        <v>0</v>
      </c>
      <c r="AY42" s="98">
        <f t="shared" si="155"/>
        <v>0</v>
      </c>
      <c r="AZ42" s="98">
        <f t="shared" si="155"/>
        <v>0</v>
      </c>
      <c r="BA42" s="98">
        <f t="shared" si="155"/>
        <v>0</v>
      </c>
      <c r="BB42" s="98">
        <f t="shared" si="155"/>
        <v>0</v>
      </c>
      <c r="BC42" s="98">
        <f t="shared" si="155"/>
        <v>0</v>
      </c>
      <c r="BD42" s="98">
        <f t="shared" si="155"/>
        <v>0</v>
      </c>
      <c r="BE42" s="98">
        <f t="shared" si="155"/>
        <v>0</v>
      </c>
      <c r="BF42" s="98">
        <f t="shared" si="155"/>
        <v>0</v>
      </c>
      <c r="BG42" s="98">
        <f t="shared" si="155"/>
        <v>0</v>
      </c>
      <c r="BH42" s="98">
        <f t="shared" si="155"/>
        <v>0</v>
      </c>
      <c r="BI42" s="98">
        <f t="shared" si="155"/>
        <v>0</v>
      </c>
      <c r="BJ42" s="98">
        <f t="shared" si="155"/>
        <v>0</v>
      </c>
      <c r="BK42" s="98">
        <f t="shared" si="155"/>
        <v>0</v>
      </c>
      <c r="BL42" s="98">
        <f t="shared" si="155"/>
        <v>0</v>
      </c>
      <c r="BM42" s="98">
        <f t="shared" si="155"/>
        <v>0</v>
      </c>
      <c r="BN42" s="98">
        <f t="shared" si="155"/>
        <v>0</v>
      </c>
      <c r="BO42" s="98">
        <f t="shared" si="155"/>
        <v>0</v>
      </c>
      <c r="BP42" s="98">
        <f t="shared" si="155"/>
        <v>0</v>
      </c>
      <c r="BQ42" s="98">
        <f t="shared" si="155"/>
        <v>0</v>
      </c>
      <c r="BR42" s="98">
        <f t="shared" ref="BR42:CW42" si="156">SUM(BR38:BR41)</f>
        <v>0</v>
      </c>
      <c r="BS42" s="98">
        <f t="shared" si="156"/>
        <v>0</v>
      </c>
      <c r="BT42" s="98">
        <f t="shared" si="156"/>
        <v>0</v>
      </c>
      <c r="BU42" s="98">
        <f t="shared" si="156"/>
        <v>0</v>
      </c>
      <c r="BV42" s="98">
        <f t="shared" si="156"/>
        <v>0</v>
      </c>
      <c r="BW42" s="98">
        <f t="shared" si="156"/>
        <v>0</v>
      </c>
      <c r="BX42" s="98">
        <f t="shared" si="156"/>
        <v>0</v>
      </c>
      <c r="BY42" s="98">
        <f t="shared" si="156"/>
        <v>0</v>
      </c>
      <c r="BZ42" s="98">
        <f t="shared" si="156"/>
        <v>0</v>
      </c>
      <c r="CA42" s="98">
        <f t="shared" si="156"/>
        <v>0</v>
      </c>
      <c r="CB42" s="98">
        <f t="shared" si="156"/>
        <v>0</v>
      </c>
      <c r="CC42" s="98">
        <f t="shared" si="156"/>
        <v>0</v>
      </c>
      <c r="CD42" s="98">
        <f t="shared" si="156"/>
        <v>0</v>
      </c>
      <c r="CE42" s="98">
        <f t="shared" si="156"/>
        <v>0</v>
      </c>
      <c r="CF42" s="98">
        <f t="shared" si="156"/>
        <v>0</v>
      </c>
      <c r="CG42" s="98">
        <f t="shared" si="156"/>
        <v>0</v>
      </c>
      <c r="CH42" s="98">
        <f t="shared" si="156"/>
        <v>0</v>
      </c>
      <c r="CI42" s="98">
        <f t="shared" si="156"/>
        <v>0</v>
      </c>
      <c r="CJ42" s="98">
        <f t="shared" si="156"/>
        <v>0</v>
      </c>
      <c r="CK42" s="98">
        <f t="shared" si="156"/>
        <v>0</v>
      </c>
      <c r="CL42" s="98">
        <f t="shared" si="156"/>
        <v>0</v>
      </c>
      <c r="CM42" s="98">
        <f t="shared" si="156"/>
        <v>0</v>
      </c>
      <c r="CN42" s="98">
        <f t="shared" si="156"/>
        <v>0</v>
      </c>
      <c r="CO42" s="98">
        <f t="shared" si="156"/>
        <v>0</v>
      </c>
      <c r="CP42" s="98">
        <f t="shared" si="156"/>
        <v>0</v>
      </c>
      <c r="CQ42" s="98">
        <f t="shared" si="156"/>
        <v>0</v>
      </c>
      <c r="CR42" s="98">
        <f t="shared" si="156"/>
        <v>0</v>
      </c>
      <c r="CS42" s="98">
        <f t="shared" si="156"/>
        <v>0</v>
      </c>
      <c r="CT42" s="98">
        <f t="shared" si="156"/>
        <v>0</v>
      </c>
      <c r="CU42" s="98">
        <f t="shared" si="156"/>
        <v>0</v>
      </c>
      <c r="CV42" s="98">
        <f t="shared" si="156"/>
        <v>0</v>
      </c>
      <c r="CW42" s="98">
        <f t="shared" si="156"/>
        <v>0</v>
      </c>
      <c r="CX42" s="98">
        <f t="shared" ref="CX42:CY42" si="157">SUM(CX38:CX41)</f>
        <v>0</v>
      </c>
      <c r="CY42" s="99">
        <f t="shared" si="157"/>
        <v>0</v>
      </c>
    </row>
    <row r="43" spans="1:103" s="60" customFormat="1" ht="14" customHeight="1" x14ac:dyDescent="0.2">
      <c r="A43" s="55"/>
      <c r="B43" s="120"/>
      <c r="C43" s="42"/>
      <c r="D43" s="40"/>
      <c r="E43" s="58"/>
      <c r="F43" s="58"/>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row>
    <row r="44" spans="1:103" s="60" customFormat="1" ht="14" customHeight="1" x14ac:dyDescent="0.2">
      <c r="A44" s="142" t="s">
        <v>427</v>
      </c>
      <c r="B44" s="117" t="s">
        <v>0</v>
      </c>
      <c r="C44" s="75" t="s">
        <v>1</v>
      </c>
      <c r="D44" s="69" t="s">
        <v>19</v>
      </c>
      <c r="E44" s="74"/>
      <c r="F44" s="70" t="s">
        <v>468</v>
      </c>
      <c r="G44" s="71" t="s">
        <v>17</v>
      </c>
      <c r="H44" s="72">
        <f>H$5</f>
        <v>43556</v>
      </c>
      <c r="I44" s="72">
        <f>I$5</f>
        <v>43586</v>
      </c>
      <c r="J44" s="72">
        <f t="shared" ref="J44:BU44" si="158">J$5</f>
        <v>43617</v>
      </c>
      <c r="K44" s="72">
        <f t="shared" si="158"/>
        <v>43647</v>
      </c>
      <c r="L44" s="72">
        <f t="shared" si="158"/>
        <v>43678</v>
      </c>
      <c r="M44" s="72">
        <f t="shared" si="158"/>
        <v>43709</v>
      </c>
      <c r="N44" s="72">
        <f t="shared" si="158"/>
        <v>43739</v>
      </c>
      <c r="O44" s="72">
        <f t="shared" si="158"/>
        <v>43770</v>
      </c>
      <c r="P44" s="72">
        <f t="shared" si="158"/>
        <v>43800</v>
      </c>
      <c r="Q44" s="72">
        <f t="shared" si="158"/>
        <v>43831</v>
      </c>
      <c r="R44" s="72">
        <f t="shared" si="158"/>
        <v>43862</v>
      </c>
      <c r="S44" s="72">
        <f t="shared" si="158"/>
        <v>43891</v>
      </c>
      <c r="T44" s="72">
        <f t="shared" si="158"/>
        <v>43922</v>
      </c>
      <c r="U44" s="72">
        <f t="shared" si="158"/>
        <v>43952</v>
      </c>
      <c r="V44" s="72">
        <f t="shared" si="158"/>
        <v>43983</v>
      </c>
      <c r="W44" s="72">
        <f t="shared" si="158"/>
        <v>44013</v>
      </c>
      <c r="X44" s="72">
        <f t="shared" si="158"/>
        <v>44044</v>
      </c>
      <c r="Y44" s="72">
        <f t="shared" si="158"/>
        <v>44075</v>
      </c>
      <c r="Z44" s="72">
        <f t="shared" si="158"/>
        <v>44105</v>
      </c>
      <c r="AA44" s="72">
        <f t="shared" si="158"/>
        <v>44136</v>
      </c>
      <c r="AB44" s="72">
        <f t="shared" si="158"/>
        <v>44166</v>
      </c>
      <c r="AC44" s="72">
        <f t="shared" si="158"/>
        <v>44197</v>
      </c>
      <c r="AD44" s="72">
        <f t="shared" si="158"/>
        <v>44228</v>
      </c>
      <c r="AE44" s="72">
        <f t="shared" si="158"/>
        <v>44256</v>
      </c>
      <c r="AF44" s="72">
        <f t="shared" si="158"/>
        <v>44287</v>
      </c>
      <c r="AG44" s="72">
        <f t="shared" si="158"/>
        <v>44317</v>
      </c>
      <c r="AH44" s="72">
        <f t="shared" si="158"/>
        <v>44348</v>
      </c>
      <c r="AI44" s="72">
        <f t="shared" si="158"/>
        <v>44378</v>
      </c>
      <c r="AJ44" s="72">
        <f t="shared" si="158"/>
        <v>44409</v>
      </c>
      <c r="AK44" s="72">
        <f t="shared" si="158"/>
        <v>44440</v>
      </c>
      <c r="AL44" s="72">
        <f t="shared" si="158"/>
        <v>44470</v>
      </c>
      <c r="AM44" s="72">
        <f t="shared" si="158"/>
        <v>44501</v>
      </c>
      <c r="AN44" s="72">
        <f t="shared" si="158"/>
        <v>44531</v>
      </c>
      <c r="AO44" s="72">
        <f t="shared" si="158"/>
        <v>44562</v>
      </c>
      <c r="AP44" s="72">
        <f t="shared" si="158"/>
        <v>44593</v>
      </c>
      <c r="AQ44" s="72">
        <f t="shared" si="158"/>
        <v>44621</v>
      </c>
      <c r="AR44" s="72">
        <f t="shared" si="158"/>
        <v>44652</v>
      </c>
      <c r="AS44" s="72">
        <f t="shared" si="158"/>
        <v>44682</v>
      </c>
      <c r="AT44" s="72">
        <f t="shared" si="158"/>
        <v>44713</v>
      </c>
      <c r="AU44" s="72">
        <f t="shared" si="158"/>
        <v>44743</v>
      </c>
      <c r="AV44" s="72">
        <f t="shared" si="158"/>
        <v>44774</v>
      </c>
      <c r="AW44" s="72">
        <f t="shared" si="158"/>
        <v>44805</v>
      </c>
      <c r="AX44" s="72">
        <f t="shared" si="158"/>
        <v>44835</v>
      </c>
      <c r="AY44" s="72">
        <f t="shared" si="158"/>
        <v>44866</v>
      </c>
      <c r="AZ44" s="72">
        <f t="shared" si="158"/>
        <v>44896</v>
      </c>
      <c r="BA44" s="72">
        <f t="shared" si="158"/>
        <v>44927</v>
      </c>
      <c r="BB44" s="72">
        <f t="shared" si="158"/>
        <v>44958</v>
      </c>
      <c r="BC44" s="72">
        <f t="shared" si="158"/>
        <v>44986</v>
      </c>
      <c r="BD44" s="72">
        <f t="shared" si="158"/>
        <v>45017</v>
      </c>
      <c r="BE44" s="72">
        <f t="shared" si="158"/>
        <v>45047</v>
      </c>
      <c r="BF44" s="72">
        <f t="shared" si="158"/>
        <v>45078</v>
      </c>
      <c r="BG44" s="72">
        <f t="shared" si="158"/>
        <v>45108</v>
      </c>
      <c r="BH44" s="72">
        <f t="shared" si="158"/>
        <v>45139</v>
      </c>
      <c r="BI44" s="72">
        <f t="shared" si="158"/>
        <v>45170</v>
      </c>
      <c r="BJ44" s="72">
        <f t="shared" si="158"/>
        <v>45200</v>
      </c>
      <c r="BK44" s="72">
        <f t="shared" si="158"/>
        <v>45231</v>
      </c>
      <c r="BL44" s="72">
        <f t="shared" si="158"/>
        <v>45261</v>
      </c>
      <c r="BM44" s="72">
        <f t="shared" si="158"/>
        <v>45292</v>
      </c>
      <c r="BN44" s="72">
        <f t="shared" si="158"/>
        <v>45323</v>
      </c>
      <c r="BO44" s="72">
        <f t="shared" si="158"/>
        <v>45352</v>
      </c>
      <c r="BP44" s="72">
        <f t="shared" si="158"/>
        <v>45383</v>
      </c>
      <c r="BQ44" s="72">
        <f t="shared" si="158"/>
        <v>45413</v>
      </c>
      <c r="BR44" s="72">
        <f t="shared" si="158"/>
        <v>45444</v>
      </c>
      <c r="BS44" s="72">
        <f t="shared" si="158"/>
        <v>45474</v>
      </c>
      <c r="BT44" s="72">
        <f t="shared" si="158"/>
        <v>45505</v>
      </c>
      <c r="BU44" s="72">
        <f t="shared" si="158"/>
        <v>45536</v>
      </c>
      <c r="BV44" s="72">
        <f t="shared" ref="BV44:CY44" si="159">BV$5</f>
        <v>45566</v>
      </c>
      <c r="BW44" s="72">
        <f t="shared" si="159"/>
        <v>45597</v>
      </c>
      <c r="BX44" s="72">
        <f t="shared" si="159"/>
        <v>45627</v>
      </c>
      <c r="BY44" s="72">
        <f t="shared" si="159"/>
        <v>45658</v>
      </c>
      <c r="BZ44" s="72">
        <f t="shared" si="159"/>
        <v>45689</v>
      </c>
      <c r="CA44" s="72">
        <f t="shared" si="159"/>
        <v>45717</v>
      </c>
      <c r="CB44" s="72">
        <f t="shared" si="159"/>
        <v>45748</v>
      </c>
      <c r="CC44" s="72">
        <f t="shared" si="159"/>
        <v>45778</v>
      </c>
      <c r="CD44" s="72">
        <f t="shared" si="159"/>
        <v>45809</v>
      </c>
      <c r="CE44" s="72">
        <f t="shared" si="159"/>
        <v>45839</v>
      </c>
      <c r="CF44" s="72">
        <f t="shared" si="159"/>
        <v>45870</v>
      </c>
      <c r="CG44" s="72">
        <f t="shared" si="159"/>
        <v>45901</v>
      </c>
      <c r="CH44" s="72">
        <f t="shared" si="159"/>
        <v>45931</v>
      </c>
      <c r="CI44" s="72">
        <f t="shared" si="159"/>
        <v>45962</v>
      </c>
      <c r="CJ44" s="72">
        <f t="shared" si="159"/>
        <v>45992</v>
      </c>
      <c r="CK44" s="72">
        <f t="shared" si="159"/>
        <v>46023</v>
      </c>
      <c r="CL44" s="72">
        <f t="shared" si="159"/>
        <v>46054</v>
      </c>
      <c r="CM44" s="72">
        <f t="shared" si="159"/>
        <v>46082</v>
      </c>
      <c r="CN44" s="72">
        <f t="shared" si="159"/>
        <v>46113</v>
      </c>
      <c r="CO44" s="72">
        <f t="shared" si="159"/>
        <v>46143</v>
      </c>
      <c r="CP44" s="72">
        <f t="shared" si="159"/>
        <v>46174</v>
      </c>
      <c r="CQ44" s="72">
        <f t="shared" si="159"/>
        <v>46204</v>
      </c>
      <c r="CR44" s="72">
        <f t="shared" si="159"/>
        <v>46235</v>
      </c>
      <c r="CS44" s="72">
        <f t="shared" si="159"/>
        <v>46266</v>
      </c>
      <c r="CT44" s="72">
        <f t="shared" si="159"/>
        <v>46296</v>
      </c>
      <c r="CU44" s="72">
        <f t="shared" si="159"/>
        <v>46327</v>
      </c>
      <c r="CV44" s="72">
        <f t="shared" si="159"/>
        <v>46357</v>
      </c>
      <c r="CW44" s="72">
        <f t="shared" si="159"/>
        <v>46388</v>
      </c>
      <c r="CX44" s="72">
        <f t="shared" si="159"/>
        <v>46419</v>
      </c>
      <c r="CY44" s="73">
        <f t="shared" si="159"/>
        <v>46447</v>
      </c>
    </row>
    <row r="45" spans="1:103" s="101" customFormat="1" ht="14" customHeight="1" outlineLevel="1" x14ac:dyDescent="0.2">
      <c r="A45" s="142"/>
      <c r="B45" s="118">
        <v>1</v>
      </c>
      <c r="C45" s="153" t="s">
        <v>479</v>
      </c>
      <c r="D45" s="77" t="str">
        <f>"["&amp;LOOKUP($C$3,'Pulldown Menue'!$E:$F,'Pulldown Menue'!$F:$F)&amp;" per month]"</f>
        <v>[UGX per month]</v>
      </c>
      <c r="E45" s="78"/>
      <c r="F45" s="78">
        <f>G45</f>
        <v>42000</v>
      </c>
      <c r="G45" s="91">
        <f>IF(SUM(H45:INDEX(45:45,COLUMNS(45:45)))=0,0,ROUND(AVERAGE(H45:INDEX(45:45,COLUMNS(45:45))),-1))</f>
        <v>42000</v>
      </c>
      <c r="H45" s="161">
        <v>42000</v>
      </c>
      <c r="I45" s="161">
        <v>42000</v>
      </c>
      <c r="J45" s="161">
        <v>42000</v>
      </c>
      <c r="K45" s="161">
        <v>42000</v>
      </c>
      <c r="L45" s="161">
        <v>42000</v>
      </c>
      <c r="M45" s="161">
        <v>42000</v>
      </c>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2"/>
    </row>
    <row r="46" spans="1:103" s="101" customFormat="1" ht="14" customHeight="1" outlineLevel="1" x14ac:dyDescent="0.2">
      <c r="A46" s="142"/>
      <c r="B46" s="118">
        <v>2</v>
      </c>
      <c r="C46" s="153" t="s">
        <v>480</v>
      </c>
      <c r="D46" s="77" t="str">
        <f>"["&amp;LOOKUP($C$3,'Pulldown Menue'!$E:$F,'Pulldown Menue'!$F:$F)&amp;" per month]"</f>
        <v>[UGX per month]</v>
      </c>
      <c r="E46" s="78"/>
      <c r="F46" s="78">
        <f t="shared" ref="F46" si="160">G46</f>
        <v>15000</v>
      </c>
      <c r="G46" s="91">
        <f>IF(SUM(H46:INDEX(46:46,COLUMNS(46:46)))=0,0,ROUND(AVERAGE(H46:INDEX(46:46,COLUMNS(46:46))),-1))</f>
        <v>15000</v>
      </c>
      <c r="H46" s="161">
        <v>15000</v>
      </c>
      <c r="I46" s="161">
        <v>15000</v>
      </c>
      <c r="J46" s="161">
        <v>15000</v>
      </c>
      <c r="K46" s="161">
        <v>15000</v>
      </c>
      <c r="L46" s="161">
        <v>15000</v>
      </c>
      <c r="M46" s="161">
        <v>15000</v>
      </c>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c r="CN46" s="161"/>
      <c r="CO46" s="161"/>
      <c r="CP46" s="161"/>
      <c r="CQ46" s="161"/>
      <c r="CR46" s="161"/>
      <c r="CS46" s="161"/>
      <c r="CT46" s="161"/>
      <c r="CU46" s="161"/>
      <c r="CV46" s="161"/>
      <c r="CW46" s="161"/>
      <c r="CX46" s="161"/>
      <c r="CY46" s="162"/>
    </row>
    <row r="47" spans="1:103" s="102" customFormat="1" ht="14" customHeight="1" x14ac:dyDescent="0.2">
      <c r="A47" s="142"/>
      <c r="B47" s="121"/>
      <c r="C47" s="122" t="s">
        <v>446</v>
      </c>
      <c r="D47" s="96" t="str">
        <f>"["&amp;LOOKUP($C$3,'Pulldown Menue'!$E:$F,'Pulldown Menue'!$F:$F)&amp;" per month]"</f>
        <v>[UGX per month]</v>
      </c>
      <c r="E47" s="97">
        <f>G47</f>
        <v>57000</v>
      </c>
      <c r="F47" s="97">
        <f t="shared" ref="F47:AK47" si="161">SUM(F45:F46)</f>
        <v>57000</v>
      </c>
      <c r="G47" s="98">
        <f t="shared" si="161"/>
        <v>57000</v>
      </c>
      <c r="H47" s="98">
        <f t="shared" si="161"/>
        <v>57000</v>
      </c>
      <c r="I47" s="98">
        <f t="shared" si="161"/>
        <v>57000</v>
      </c>
      <c r="J47" s="98">
        <f t="shared" si="161"/>
        <v>57000</v>
      </c>
      <c r="K47" s="98">
        <f t="shared" si="161"/>
        <v>57000</v>
      </c>
      <c r="L47" s="98">
        <f t="shared" si="161"/>
        <v>57000</v>
      </c>
      <c r="M47" s="98">
        <f t="shared" si="161"/>
        <v>57000</v>
      </c>
      <c r="N47" s="98">
        <f t="shared" si="161"/>
        <v>0</v>
      </c>
      <c r="O47" s="98">
        <f t="shared" si="161"/>
        <v>0</v>
      </c>
      <c r="P47" s="98">
        <f t="shared" si="161"/>
        <v>0</v>
      </c>
      <c r="Q47" s="98">
        <f t="shared" si="161"/>
        <v>0</v>
      </c>
      <c r="R47" s="98">
        <f t="shared" si="161"/>
        <v>0</v>
      </c>
      <c r="S47" s="98">
        <f t="shared" si="161"/>
        <v>0</v>
      </c>
      <c r="T47" s="98">
        <f t="shared" si="161"/>
        <v>0</v>
      </c>
      <c r="U47" s="98">
        <f t="shared" si="161"/>
        <v>0</v>
      </c>
      <c r="V47" s="98">
        <f t="shared" si="161"/>
        <v>0</v>
      </c>
      <c r="W47" s="98">
        <f t="shared" si="161"/>
        <v>0</v>
      </c>
      <c r="X47" s="98">
        <f t="shared" si="161"/>
        <v>0</v>
      </c>
      <c r="Y47" s="98">
        <f t="shared" si="161"/>
        <v>0</v>
      </c>
      <c r="Z47" s="98">
        <f t="shared" si="161"/>
        <v>0</v>
      </c>
      <c r="AA47" s="98">
        <f t="shared" si="161"/>
        <v>0</v>
      </c>
      <c r="AB47" s="98">
        <f t="shared" si="161"/>
        <v>0</v>
      </c>
      <c r="AC47" s="98">
        <f t="shared" si="161"/>
        <v>0</v>
      </c>
      <c r="AD47" s="98">
        <f t="shared" si="161"/>
        <v>0</v>
      </c>
      <c r="AE47" s="98">
        <f t="shared" si="161"/>
        <v>0</v>
      </c>
      <c r="AF47" s="98">
        <f t="shared" si="161"/>
        <v>0</v>
      </c>
      <c r="AG47" s="98">
        <f t="shared" si="161"/>
        <v>0</v>
      </c>
      <c r="AH47" s="98">
        <f t="shared" si="161"/>
        <v>0</v>
      </c>
      <c r="AI47" s="98">
        <f t="shared" si="161"/>
        <v>0</v>
      </c>
      <c r="AJ47" s="98">
        <f t="shared" si="161"/>
        <v>0</v>
      </c>
      <c r="AK47" s="98">
        <f t="shared" si="161"/>
        <v>0</v>
      </c>
      <c r="AL47" s="98">
        <f t="shared" ref="AL47:BQ47" si="162">SUM(AL45:AL46)</f>
        <v>0</v>
      </c>
      <c r="AM47" s="98">
        <f t="shared" si="162"/>
        <v>0</v>
      </c>
      <c r="AN47" s="98">
        <f t="shared" si="162"/>
        <v>0</v>
      </c>
      <c r="AO47" s="98">
        <f t="shared" si="162"/>
        <v>0</v>
      </c>
      <c r="AP47" s="98">
        <f t="shared" si="162"/>
        <v>0</v>
      </c>
      <c r="AQ47" s="98">
        <f t="shared" si="162"/>
        <v>0</v>
      </c>
      <c r="AR47" s="98">
        <f t="shared" si="162"/>
        <v>0</v>
      </c>
      <c r="AS47" s="98">
        <f t="shared" si="162"/>
        <v>0</v>
      </c>
      <c r="AT47" s="98">
        <f t="shared" si="162"/>
        <v>0</v>
      </c>
      <c r="AU47" s="98">
        <f t="shared" si="162"/>
        <v>0</v>
      </c>
      <c r="AV47" s="98">
        <f t="shared" si="162"/>
        <v>0</v>
      </c>
      <c r="AW47" s="98">
        <f t="shared" si="162"/>
        <v>0</v>
      </c>
      <c r="AX47" s="98">
        <f t="shared" si="162"/>
        <v>0</v>
      </c>
      <c r="AY47" s="98">
        <f t="shared" si="162"/>
        <v>0</v>
      </c>
      <c r="AZ47" s="98">
        <f t="shared" si="162"/>
        <v>0</v>
      </c>
      <c r="BA47" s="98">
        <f t="shared" si="162"/>
        <v>0</v>
      </c>
      <c r="BB47" s="98">
        <f t="shared" si="162"/>
        <v>0</v>
      </c>
      <c r="BC47" s="98">
        <f t="shared" si="162"/>
        <v>0</v>
      </c>
      <c r="BD47" s="98">
        <f t="shared" si="162"/>
        <v>0</v>
      </c>
      <c r="BE47" s="98">
        <f t="shared" si="162"/>
        <v>0</v>
      </c>
      <c r="BF47" s="98">
        <f t="shared" si="162"/>
        <v>0</v>
      </c>
      <c r="BG47" s="98">
        <f t="shared" si="162"/>
        <v>0</v>
      </c>
      <c r="BH47" s="98">
        <f t="shared" si="162"/>
        <v>0</v>
      </c>
      <c r="BI47" s="98">
        <f t="shared" si="162"/>
        <v>0</v>
      </c>
      <c r="BJ47" s="98">
        <f t="shared" si="162"/>
        <v>0</v>
      </c>
      <c r="BK47" s="98">
        <f t="shared" si="162"/>
        <v>0</v>
      </c>
      <c r="BL47" s="98">
        <f t="shared" si="162"/>
        <v>0</v>
      </c>
      <c r="BM47" s="98">
        <f t="shared" si="162"/>
        <v>0</v>
      </c>
      <c r="BN47" s="98">
        <f t="shared" si="162"/>
        <v>0</v>
      </c>
      <c r="BO47" s="98">
        <f t="shared" si="162"/>
        <v>0</v>
      </c>
      <c r="BP47" s="98">
        <f t="shared" si="162"/>
        <v>0</v>
      </c>
      <c r="BQ47" s="98">
        <f t="shared" si="162"/>
        <v>0</v>
      </c>
      <c r="BR47" s="98">
        <f t="shared" ref="BR47:CW47" si="163">SUM(BR45:BR46)</f>
        <v>0</v>
      </c>
      <c r="BS47" s="98">
        <f t="shared" si="163"/>
        <v>0</v>
      </c>
      <c r="BT47" s="98">
        <f t="shared" si="163"/>
        <v>0</v>
      </c>
      <c r="BU47" s="98">
        <f t="shared" si="163"/>
        <v>0</v>
      </c>
      <c r="BV47" s="98">
        <f t="shared" si="163"/>
        <v>0</v>
      </c>
      <c r="BW47" s="98">
        <f t="shared" si="163"/>
        <v>0</v>
      </c>
      <c r="BX47" s="98">
        <f t="shared" si="163"/>
        <v>0</v>
      </c>
      <c r="BY47" s="98">
        <f t="shared" si="163"/>
        <v>0</v>
      </c>
      <c r="BZ47" s="98">
        <f t="shared" si="163"/>
        <v>0</v>
      </c>
      <c r="CA47" s="98">
        <f t="shared" si="163"/>
        <v>0</v>
      </c>
      <c r="CB47" s="98">
        <f t="shared" si="163"/>
        <v>0</v>
      </c>
      <c r="CC47" s="98">
        <f t="shared" si="163"/>
        <v>0</v>
      </c>
      <c r="CD47" s="98">
        <f t="shared" si="163"/>
        <v>0</v>
      </c>
      <c r="CE47" s="98">
        <f t="shared" si="163"/>
        <v>0</v>
      </c>
      <c r="CF47" s="98">
        <f t="shared" si="163"/>
        <v>0</v>
      </c>
      <c r="CG47" s="98">
        <f t="shared" si="163"/>
        <v>0</v>
      </c>
      <c r="CH47" s="98">
        <f t="shared" si="163"/>
        <v>0</v>
      </c>
      <c r="CI47" s="98">
        <f t="shared" si="163"/>
        <v>0</v>
      </c>
      <c r="CJ47" s="98">
        <f t="shared" si="163"/>
        <v>0</v>
      </c>
      <c r="CK47" s="98">
        <f t="shared" si="163"/>
        <v>0</v>
      </c>
      <c r="CL47" s="98">
        <f t="shared" si="163"/>
        <v>0</v>
      </c>
      <c r="CM47" s="98">
        <f t="shared" si="163"/>
        <v>0</v>
      </c>
      <c r="CN47" s="98">
        <f t="shared" si="163"/>
        <v>0</v>
      </c>
      <c r="CO47" s="98">
        <f t="shared" si="163"/>
        <v>0</v>
      </c>
      <c r="CP47" s="98">
        <f t="shared" si="163"/>
        <v>0</v>
      </c>
      <c r="CQ47" s="98">
        <f t="shared" si="163"/>
        <v>0</v>
      </c>
      <c r="CR47" s="98">
        <f t="shared" si="163"/>
        <v>0</v>
      </c>
      <c r="CS47" s="98">
        <f t="shared" si="163"/>
        <v>0</v>
      </c>
      <c r="CT47" s="98">
        <f t="shared" si="163"/>
        <v>0</v>
      </c>
      <c r="CU47" s="98">
        <f t="shared" si="163"/>
        <v>0</v>
      </c>
      <c r="CV47" s="98">
        <f t="shared" si="163"/>
        <v>0</v>
      </c>
      <c r="CW47" s="98">
        <f t="shared" si="163"/>
        <v>0</v>
      </c>
      <c r="CX47" s="98">
        <f t="shared" ref="CX47:CY47" si="164">SUM(CX45:CX46)</f>
        <v>0</v>
      </c>
      <c r="CY47" s="99">
        <f t="shared" si="164"/>
        <v>0</v>
      </c>
    </row>
    <row r="48" spans="1:103" s="60" customFormat="1" ht="14" customHeight="1" x14ac:dyDescent="0.2">
      <c r="A48" s="55"/>
      <c r="B48" s="120"/>
      <c r="C48" s="42"/>
      <c r="D48" s="40"/>
      <c r="E48" s="58"/>
      <c r="F48" s="58"/>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row>
    <row r="49" spans="1:103" s="60" customFormat="1" ht="14" customHeight="1" x14ac:dyDescent="0.2">
      <c r="A49" s="145" t="s">
        <v>459</v>
      </c>
      <c r="B49" s="117" t="s">
        <v>0</v>
      </c>
      <c r="C49" s="75" t="s">
        <v>1</v>
      </c>
      <c r="D49" s="69" t="s">
        <v>19</v>
      </c>
      <c r="E49" s="74"/>
      <c r="F49" s="70" t="s">
        <v>468</v>
      </c>
      <c r="G49" s="71" t="s">
        <v>17</v>
      </c>
      <c r="H49" s="72">
        <f>H$5</f>
        <v>43556</v>
      </c>
      <c r="I49" s="72">
        <f>I$5</f>
        <v>43586</v>
      </c>
      <c r="J49" s="72">
        <f t="shared" ref="J49:BU49" si="165">J$5</f>
        <v>43617</v>
      </c>
      <c r="K49" s="72">
        <f t="shared" si="165"/>
        <v>43647</v>
      </c>
      <c r="L49" s="72">
        <f t="shared" si="165"/>
        <v>43678</v>
      </c>
      <c r="M49" s="72">
        <f t="shared" si="165"/>
        <v>43709</v>
      </c>
      <c r="N49" s="72">
        <f t="shared" si="165"/>
        <v>43739</v>
      </c>
      <c r="O49" s="72">
        <f t="shared" si="165"/>
        <v>43770</v>
      </c>
      <c r="P49" s="72">
        <f t="shared" si="165"/>
        <v>43800</v>
      </c>
      <c r="Q49" s="72">
        <f t="shared" si="165"/>
        <v>43831</v>
      </c>
      <c r="R49" s="72">
        <f t="shared" si="165"/>
        <v>43862</v>
      </c>
      <c r="S49" s="72">
        <f t="shared" si="165"/>
        <v>43891</v>
      </c>
      <c r="T49" s="72">
        <f t="shared" si="165"/>
        <v>43922</v>
      </c>
      <c r="U49" s="72">
        <f t="shared" si="165"/>
        <v>43952</v>
      </c>
      <c r="V49" s="72">
        <f t="shared" si="165"/>
        <v>43983</v>
      </c>
      <c r="W49" s="72">
        <f t="shared" si="165"/>
        <v>44013</v>
      </c>
      <c r="X49" s="72">
        <f t="shared" si="165"/>
        <v>44044</v>
      </c>
      <c r="Y49" s="72">
        <f t="shared" si="165"/>
        <v>44075</v>
      </c>
      <c r="Z49" s="72">
        <f t="shared" si="165"/>
        <v>44105</v>
      </c>
      <c r="AA49" s="72">
        <f t="shared" si="165"/>
        <v>44136</v>
      </c>
      <c r="AB49" s="72">
        <f t="shared" si="165"/>
        <v>44166</v>
      </c>
      <c r="AC49" s="72">
        <f t="shared" si="165"/>
        <v>44197</v>
      </c>
      <c r="AD49" s="72">
        <f t="shared" si="165"/>
        <v>44228</v>
      </c>
      <c r="AE49" s="72">
        <f t="shared" si="165"/>
        <v>44256</v>
      </c>
      <c r="AF49" s="72">
        <f t="shared" si="165"/>
        <v>44287</v>
      </c>
      <c r="AG49" s="72">
        <f t="shared" si="165"/>
        <v>44317</v>
      </c>
      <c r="AH49" s="72">
        <f t="shared" si="165"/>
        <v>44348</v>
      </c>
      <c r="AI49" s="72">
        <f t="shared" si="165"/>
        <v>44378</v>
      </c>
      <c r="AJ49" s="72">
        <f t="shared" si="165"/>
        <v>44409</v>
      </c>
      <c r="AK49" s="72">
        <f t="shared" si="165"/>
        <v>44440</v>
      </c>
      <c r="AL49" s="72">
        <f t="shared" si="165"/>
        <v>44470</v>
      </c>
      <c r="AM49" s="72">
        <f t="shared" si="165"/>
        <v>44501</v>
      </c>
      <c r="AN49" s="72">
        <f t="shared" si="165"/>
        <v>44531</v>
      </c>
      <c r="AO49" s="72">
        <f t="shared" si="165"/>
        <v>44562</v>
      </c>
      <c r="AP49" s="72">
        <f t="shared" si="165"/>
        <v>44593</v>
      </c>
      <c r="AQ49" s="72">
        <f t="shared" si="165"/>
        <v>44621</v>
      </c>
      <c r="AR49" s="72">
        <f t="shared" si="165"/>
        <v>44652</v>
      </c>
      <c r="AS49" s="72">
        <f t="shared" si="165"/>
        <v>44682</v>
      </c>
      <c r="AT49" s="72">
        <f t="shared" si="165"/>
        <v>44713</v>
      </c>
      <c r="AU49" s="72">
        <f t="shared" si="165"/>
        <v>44743</v>
      </c>
      <c r="AV49" s="72">
        <f t="shared" si="165"/>
        <v>44774</v>
      </c>
      <c r="AW49" s="72">
        <f t="shared" si="165"/>
        <v>44805</v>
      </c>
      <c r="AX49" s="72">
        <f t="shared" si="165"/>
        <v>44835</v>
      </c>
      <c r="AY49" s="72">
        <f t="shared" si="165"/>
        <v>44866</v>
      </c>
      <c r="AZ49" s="72">
        <f t="shared" si="165"/>
        <v>44896</v>
      </c>
      <c r="BA49" s="72">
        <f t="shared" si="165"/>
        <v>44927</v>
      </c>
      <c r="BB49" s="72">
        <f t="shared" si="165"/>
        <v>44958</v>
      </c>
      <c r="BC49" s="72">
        <f t="shared" si="165"/>
        <v>44986</v>
      </c>
      <c r="BD49" s="72">
        <f t="shared" si="165"/>
        <v>45017</v>
      </c>
      <c r="BE49" s="72">
        <f t="shared" si="165"/>
        <v>45047</v>
      </c>
      <c r="BF49" s="72">
        <f t="shared" si="165"/>
        <v>45078</v>
      </c>
      <c r="BG49" s="72">
        <f t="shared" si="165"/>
        <v>45108</v>
      </c>
      <c r="BH49" s="72">
        <f t="shared" si="165"/>
        <v>45139</v>
      </c>
      <c r="BI49" s="72">
        <f t="shared" si="165"/>
        <v>45170</v>
      </c>
      <c r="BJ49" s="72">
        <f t="shared" si="165"/>
        <v>45200</v>
      </c>
      <c r="BK49" s="72">
        <f t="shared" si="165"/>
        <v>45231</v>
      </c>
      <c r="BL49" s="72">
        <f t="shared" si="165"/>
        <v>45261</v>
      </c>
      <c r="BM49" s="72">
        <f t="shared" si="165"/>
        <v>45292</v>
      </c>
      <c r="BN49" s="72">
        <f t="shared" si="165"/>
        <v>45323</v>
      </c>
      <c r="BO49" s="72">
        <f t="shared" si="165"/>
        <v>45352</v>
      </c>
      <c r="BP49" s="72">
        <f t="shared" si="165"/>
        <v>45383</v>
      </c>
      <c r="BQ49" s="72">
        <f t="shared" si="165"/>
        <v>45413</v>
      </c>
      <c r="BR49" s="72">
        <f t="shared" si="165"/>
        <v>45444</v>
      </c>
      <c r="BS49" s="72">
        <f t="shared" si="165"/>
        <v>45474</v>
      </c>
      <c r="BT49" s="72">
        <f t="shared" si="165"/>
        <v>45505</v>
      </c>
      <c r="BU49" s="72">
        <f t="shared" si="165"/>
        <v>45536</v>
      </c>
      <c r="BV49" s="72">
        <f t="shared" ref="BV49:CY49" si="166">BV$5</f>
        <v>45566</v>
      </c>
      <c r="BW49" s="72">
        <f t="shared" si="166"/>
        <v>45597</v>
      </c>
      <c r="BX49" s="72">
        <f t="shared" si="166"/>
        <v>45627</v>
      </c>
      <c r="BY49" s="72">
        <f t="shared" si="166"/>
        <v>45658</v>
      </c>
      <c r="BZ49" s="72">
        <f t="shared" si="166"/>
        <v>45689</v>
      </c>
      <c r="CA49" s="72">
        <f t="shared" si="166"/>
        <v>45717</v>
      </c>
      <c r="CB49" s="72">
        <f t="shared" si="166"/>
        <v>45748</v>
      </c>
      <c r="CC49" s="72">
        <f t="shared" si="166"/>
        <v>45778</v>
      </c>
      <c r="CD49" s="72">
        <f t="shared" si="166"/>
        <v>45809</v>
      </c>
      <c r="CE49" s="72">
        <f t="shared" si="166"/>
        <v>45839</v>
      </c>
      <c r="CF49" s="72">
        <f t="shared" si="166"/>
        <v>45870</v>
      </c>
      <c r="CG49" s="72">
        <f t="shared" si="166"/>
        <v>45901</v>
      </c>
      <c r="CH49" s="72">
        <f t="shared" si="166"/>
        <v>45931</v>
      </c>
      <c r="CI49" s="72">
        <f t="shared" si="166"/>
        <v>45962</v>
      </c>
      <c r="CJ49" s="72">
        <f t="shared" si="166"/>
        <v>45992</v>
      </c>
      <c r="CK49" s="72">
        <f t="shared" si="166"/>
        <v>46023</v>
      </c>
      <c r="CL49" s="72">
        <f t="shared" si="166"/>
        <v>46054</v>
      </c>
      <c r="CM49" s="72">
        <f t="shared" si="166"/>
        <v>46082</v>
      </c>
      <c r="CN49" s="72">
        <f t="shared" si="166"/>
        <v>46113</v>
      </c>
      <c r="CO49" s="72">
        <f t="shared" si="166"/>
        <v>46143</v>
      </c>
      <c r="CP49" s="72">
        <f t="shared" si="166"/>
        <v>46174</v>
      </c>
      <c r="CQ49" s="72">
        <f t="shared" si="166"/>
        <v>46204</v>
      </c>
      <c r="CR49" s="72">
        <f t="shared" si="166"/>
        <v>46235</v>
      </c>
      <c r="CS49" s="72">
        <f t="shared" si="166"/>
        <v>46266</v>
      </c>
      <c r="CT49" s="72">
        <f t="shared" si="166"/>
        <v>46296</v>
      </c>
      <c r="CU49" s="72">
        <f t="shared" si="166"/>
        <v>46327</v>
      </c>
      <c r="CV49" s="72">
        <f t="shared" si="166"/>
        <v>46357</v>
      </c>
      <c r="CW49" s="72">
        <f t="shared" si="166"/>
        <v>46388</v>
      </c>
      <c r="CX49" s="72">
        <f t="shared" si="166"/>
        <v>46419</v>
      </c>
      <c r="CY49" s="73">
        <f t="shared" si="166"/>
        <v>46447</v>
      </c>
    </row>
    <row r="50" spans="1:103" s="101" customFormat="1" ht="14" customHeight="1" outlineLevel="1" x14ac:dyDescent="0.2">
      <c r="A50" s="142"/>
      <c r="B50" s="118">
        <v>1</v>
      </c>
      <c r="C50" s="153" t="s">
        <v>481</v>
      </c>
      <c r="D50" s="77" t="str">
        <f>"["&amp;LOOKUP($C$3,'Pulldown Menue'!$E:$F,'Pulldown Menue'!$F:$F)&amp;" per month]"</f>
        <v>[UGX per month]</v>
      </c>
      <c r="E50" s="78"/>
      <c r="F50" s="78">
        <f t="shared" ref="F50" si="167">G50</f>
        <v>46000</v>
      </c>
      <c r="G50" s="91">
        <f>IF(SUM(H50:INDEX(50:50,COLUMNS(50:50)))=0,0,ROUND(AVERAGE(H50:INDEX(50:50,COLUMNS(50:50))),-1))</f>
        <v>46000</v>
      </c>
      <c r="H50" s="161">
        <v>46000</v>
      </c>
      <c r="I50" s="161">
        <v>46000</v>
      </c>
      <c r="J50" s="161">
        <v>46000</v>
      </c>
      <c r="K50" s="161">
        <v>46000</v>
      </c>
      <c r="L50" s="161">
        <v>46000</v>
      </c>
      <c r="M50" s="161">
        <v>46000</v>
      </c>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c r="CN50" s="161"/>
      <c r="CO50" s="161"/>
      <c r="CP50" s="161"/>
      <c r="CQ50" s="161"/>
      <c r="CR50" s="161"/>
      <c r="CS50" s="161"/>
      <c r="CT50" s="161"/>
      <c r="CU50" s="161"/>
      <c r="CV50" s="161"/>
      <c r="CW50" s="161"/>
      <c r="CX50" s="161"/>
      <c r="CY50" s="162"/>
    </row>
    <row r="51" spans="1:103" s="102" customFormat="1" ht="14" customHeight="1" x14ac:dyDescent="0.2">
      <c r="A51" s="142"/>
      <c r="B51" s="121"/>
      <c r="C51" s="122" t="s">
        <v>447</v>
      </c>
      <c r="D51" s="96" t="str">
        <f>"["&amp;LOOKUP($C$3,'Pulldown Menue'!$E:$F,'Pulldown Menue'!$F:$F)&amp;" per month]"</f>
        <v>[UGX per month]</v>
      </c>
      <c r="E51" s="97">
        <f>G51</f>
        <v>46000</v>
      </c>
      <c r="F51" s="97">
        <f t="shared" ref="F51:AK51" si="168">SUM(F50:F50)</f>
        <v>46000</v>
      </c>
      <c r="G51" s="98">
        <f t="shared" si="168"/>
        <v>46000</v>
      </c>
      <c r="H51" s="98">
        <f t="shared" si="168"/>
        <v>46000</v>
      </c>
      <c r="I51" s="98">
        <f t="shared" si="168"/>
        <v>46000</v>
      </c>
      <c r="J51" s="98">
        <f t="shared" si="168"/>
        <v>46000</v>
      </c>
      <c r="K51" s="98">
        <f t="shared" si="168"/>
        <v>46000</v>
      </c>
      <c r="L51" s="98">
        <f t="shared" si="168"/>
        <v>46000</v>
      </c>
      <c r="M51" s="98">
        <f t="shared" si="168"/>
        <v>46000</v>
      </c>
      <c r="N51" s="98">
        <f t="shared" si="168"/>
        <v>0</v>
      </c>
      <c r="O51" s="98">
        <f t="shared" si="168"/>
        <v>0</v>
      </c>
      <c r="P51" s="98">
        <f t="shared" si="168"/>
        <v>0</v>
      </c>
      <c r="Q51" s="98">
        <f t="shared" si="168"/>
        <v>0</v>
      </c>
      <c r="R51" s="98">
        <f t="shared" si="168"/>
        <v>0</v>
      </c>
      <c r="S51" s="98">
        <f t="shared" si="168"/>
        <v>0</v>
      </c>
      <c r="T51" s="98">
        <f t="shared" si="168"/>
        <v>0</v>
      </c>
      <c r="U51" s="98">
        <f t="shared" si="168"/>
        <v>0</v>
      </c>
      <c r="V51" s="98">
        <f t="shared" si="168"/>
        <v>0</v>
      </c>
      <c r="W51" s="98">
        <f t="shared" si="168"/>
        <v>0</v>
      </c>
      <c r="X51" s="98">
        <f t="shared" si="168"/>
        <v>0</v>
      </c>
      <c r="Y51" s="98">
        <f t="shared" si="168"/>
        <v>0</v>
      </c>
      <c r="Z51" s="98">
        <f t="shared" si="168"/>
        <v>0</v>
      </c>
      <c r="AA51" s="98">
        <f t="shared" si="168"/>
        <v>0</v>
      </c>
      <c r="AB51" s="98">
        <f t="shared" si="168"/>
        <v>0</v>
      </c>
      <c r="AC51" s="98">
        <f t="shared" si="168"/>
        <v>0</v>
      </c>
      <c r="AD51" s="98">
        <f t="shared" si="168"/>
        <v>0</v>
      </c>
      <c r="AE51" s="98">
        <f t="shared" si="168"/>
        <v>0</v>
      </c>
      <c r="AF51" s="98">
        <f t="shared" si="168"/>
        <v>0</v>
      </c>
      <c r="AG51" s="98">
        <f t="shared" si="168"/>
        <v>0</v>
      </c>
      <c r="AH51" s="98">
        <f t="shared" si="168"/>
        <v>0</v>
      </c>
      <c r="AI51" s="98">
        <f t="shared" si="168"/>
        <v>0</v>
      </c>
      <c r="AJ51" s="98">
        <f t="shared" si="168"/>
        <v>0</v>
      </c>
      <c r="AK51" s="98">
        <f t="shared" si="168"/>
        <v>0</v>
      </c>
      <c r="AL51" s="98">
        <f t="shared" ref="AL51:BQ51" si="169">SUM(AL50:AL50)</f>
        <v>0</v>
      </c>
      <c r="AM51" s="98">
        <f t="shared" si="169"/>
        <v>0</v>
      </c>
      <c r="AN51" s="98">
        <f t="shared" si="169"/>
        <v>0</v>
      </c>
      <c r="AO51" s="98">
        <f t="shared" si="169"/>
        <v>0</v>
      </c>
      <c r="AP51" s="98">
        <f t="shared" si="169"/>
        <v>0</v>
      </c>
      <c r="AQ51" s="98">
        <f t="shared" si="169"/>
        <v>0</v>
      </c>
      <c r="AR51" s="98">
        <f t="shared" si="169"/>
        <v>0</v>
      </c>
      <c r="AS51" s="98">
        <f t="shared" si="169"/>
        <v>0</v>
      </c>
      <c r="AT51" s="98">
        <f t="shared" si="169"/>
        <v>0</v>
      </c>
      <c r="AU51" s="98">
        <f t="shared" si="169"/>
        <v>0</v>
      </c>
      <c r="AV51" s="98">
        <f t="shared" si="169"/>
        <v>0</v>
      </c>
      <c r="AW51" s="98">
        <f t="shared" si="169"/>
        <v>0</v>
      </c>
      <c r="AX51" s="98">
        <f t="shared" si="169"/>
        <v>0</v>
      </c>
      <c r="AY51" s="98">
        <f t="shared" si="169"/>
        <v>0</v>
      </c>
      <c r="AZ51" s="98">
        <f t="shared" si="169"/>
        <v>0</v>
      </c>
      <c r="BA51" s="98">
        <f t="shared" si="169"/>
        <v>0</v>
      </c>
      <c r="BB51" s="98">
        <f t="shared" si="169"/>
        <v>0</v>
      </c>
      <c r="BC51" s="98">
        <f t="shared" si="169"/>
        <v>0</v>
      </c>
      <c r="BD51" s="98">
        <f t="shared" si="169"/>
        <v>0</v>
      </c>
      <c r="BE51" s="98">
        <f t="shared" si="169"/>
        <v>0</v>
      </c>
      <c r="BF51" s="98">
        <f t="shared" si="169"/>
        <v>0</v>
      </c>
      <c r="BG51" s="98">
        <f t="shared" si="169"/>
        <v>0</v>
      </c>
      <c r="BH51" s="98">
        <f t="shared" si="169"/>
        <v>0</v>
      </c>
      <c r="BI51" s="98">
        <f t="shared" si="169"/>
        <v>0</v>
      </c>
      <c r="BJ51" s="98">
        <f t="shared" si="169"/>
        <v>0</v>
      </c>
      <c r="BK51" s="98">
        <f t="shared" si="169"/>
        <v>0</v>
      </c>
      <c r="BL51" s="98">
        <f t="shared" si="169"/>
        <v>0</v>
      </c>
      <c r="BM51" s="98">
        <f t="shared" si="169"/>
        <v>0</v>
      </c>
      <c r="BN51" s="98">
        <f t="shared" si="169"/>
        <v>0</v>
      </c>
      <c r="BO51" s="98">
        <f t="shared" si="169"/>
        <v>0</v>
      </c>
      <c r="BP51" s="98">
        <f t="shared" si="169"/>
        <v>0</v>
      </c>
      <c r="BQ51" s="98">
        <f t="shared" si="169"/>
        <v>0</v>
      </c>
      <c r="BR51" s="98">
        <f t="shared" ref="BR51:CW51" si="170">SUM(BR50:BR50)</f>
        <v>0</v>
      </c>
      <c r="BS51" s="98">
        <f t="shared" si="170"/>
        <v>0</v>
      </c>
      <c r="BT51" s="98">
        <f t="shared" si="170"/>
        <v>0</v>
      </c>
      <c r="BU51" s="98">
        <f t="shared" si="170"/>
        <v>0</v>
      </c>
      <c r="BV51" s="98">
        <f t="shared" si="170"/>
        <v>0</v>
      </c>
      <c r="BW51" s="98">
        <f t="shared" si="170"/>
        <v>0</v>
      </c>
      <c r="BX51" s="98">
        <f t="shared" si="170"/>
        <v>0</v>
      </c>
      <c r="BY51" s="98">
        <f t="shared" si="170"/>
        <v>0</v>
      </c>
      <c r="BZ51" s="98">
        <f t="shared" si="170"/>
        <v>0</v>
      </c>
      <c r="CA51" s="98">
        <f t="shared" si="170"/>
        <v>0</v>
      </c>
      <c r="CB51" s="98">
        <f t="shared" si="170"/>
        <v>0</v>
      </c>
      <c r="CC51" s="98">
        <f t="shared" si="170"/>
        <v>0</v>
      </c>
      <c r="CD51" s="98">
        <f t="shared" si="170"/>
        <v>0</v>
      </c>
      <c r="CE51" s="98">
        <f t="shared" si="170"/>
        <v>0</v>
      </c>
      <c r="CF51" s="98">
        <f t="shared" si="170"/>
        <v>0</v>
      </c>
      <c r="CG51" s="98">
        <f t="shared" si="170"/>
        <v>0</v>
      </c>
      <c r="CH51" s="98">
        <f t="shared" si="170"/>
        <v>0</v>
      </c>
      <c r="CI51" s="98">
        <f t="shared" si="170"/>
        <v>0</v>
      </c>
      <c r="CJ51" s="98">
        <f t="shared" si="170"/>
        <v>0</v>
      </c>
      <c r="CK51" s="98">
        <f t="shared" si="170"/>
        <v>0</v>
      </c>
      <c r="CL51" s="98">
        <f t="shared" si="170"/>
        <v>0</v>
      </c>
      <c r="CM51" s="98">
        <f t="shared" si="170"/>
        <v>0</v>
      </c>
      <c r="CN51" s="98">
        <f t="shared" si="170"/>
        <v>0</v>
      </c>
      <c r="CO51" s="98">
        <f t="shared" si="170"/>
        <v>0</v>
      </c>
      <c r="CP51" s="98">
        <f t="shared" si="170"/>
        <v>0</v>
      </c>
      <c r="CQ51" s="98">
        <f t="shared" si="170"/>
        <v>0</v>
      </c>
      <c r="CR51" s="98">
        <f t="shared" si="170"/>
        <v>0</v>
      </c>
      <c r="CS51" s="98">
        <f t="shared" si="170"/>
        <v>0</v>
      </c>
      <c r="CT51" s="98">
        <f t="shared" si="170"/>
        <v>0</v>
      </c>
      <c r="CU51" s="98">
        <f t="shared" si="170"/>
        <v>0</v>
      </c>
      <c r="CV51" s="98">
        <f t="shared" si="170"/>
        <v>0</v>
      </c>
      <c r="CW51" s="98">
        <f t="shared" si="170"/>
        <v>0</v>
      </c>
      <c r="CX51" s="98">
        <f t="shared" ref="CX51:CY51" si="171">SUM(CX50:CX50)</f>
        <v>0</v>
      </c>
      <c r="CY51" s="99">
        <f t="shared" si="171"/>
        <v>0</v>
      </c>
    </row>
    <row r="52" spans="1:103" s="60" customFormat="1" ht="14" customHeight="1" x14ac:dyDescent="0.2">
      <c r="A52" s="55"/>
      <c r="B52" s="120"/>
      <c r="C52" s="42"/>
      <c r="D52" s="40"/>
      <c r="E52" s="58"/>
      <c r="F52" s="58"/>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row>
    <row r="53" spans="1:103" ht="14" customHeight="1" x14ac:dyDescent="0.2">
      <c r="A53" s="142" t="s">
        <v>420</v>
      </c>
      <c r="B53" s="117" t="s">
        <v>0</v>
      </c>
      <c r="C53" s="68" t="s">
        <v>1</v>
      </c>
      <c r="D53" s="69" t="s">
        <v>19</v>
      </c>
      <c r="E53" s="74"/>
      <c r="F53" s="70" t="s">
        <v>468</v>
      </c>
      <c r="G53" s="71" t="s">
        <v>17</v>
      </c>
      <c r="H53" s="72">
        <f>H$5</f>
        <v>43556</v>
      </c>
      <c r="I53" s="72">
        <f>I$5</f>
        <v>43586</v>
      </c>
      <c r="J53" s="72">
        <f t="shared" ref="J53:BU53" si="172">J$5</f>
        <v>43617</v>
      </c>
      <c r="K53" s="72">
        <f t="shared" si="172"/>
        <v>43647</v>
      </c>
      <c r="L53" s="72">
        <f t="shared" si="172"/>
        <v>43678</v>
      </c>
      <c r="M53" s="72">
        <f t="shared" si="172"/>
        <v>43709</v>
      </c>
      <c r="N53" s="72">
        <f t="shared" si="172"/>
        <v>43739</v>
      </c>
      <c r="O53" s="72">
        <f t="shared" si="172"/>
        <v>43770</v>
      </c>
      <c r="P53" s="72">
        <f t="shared" si="172"/>
        <v>43800</v>
      </c>
      <c r="Q53" s="72">
        <f t="shared" si="172"/>
        <v>43831</v>
      </c>
      <c r="R53" s="72">
        <f t="shared" si="172"/>
        <v>43862</v>
      </c>
      <c r="S53" s="72">
        <f t="shared" si="172"/>
        <v>43891</v>
      </c>
      <c r="T53" s="72">
        <f t="shared" si="172"/>
        <v>43922</v>
      </c>
      <c r="U53" s="72">
        <f t="shared" si="172"/>
        <v>43952</v>
      </c>
      <c r="V53" s="72">
        <f t="shared" si="172"/>
        <v>43983</v>
      </c>
      <c r="W53" s="72">
        <f t="shared" si="172"/>
        <v>44013</v>
      </c>
      <c r="X53" s="72">
        <f t="shared" si="172"/>
        <v>44044</v>
      </c>
      <c r="Y53" s="72">
        <f t="shared" si="172"/>
        <v>44075</v>
      </c>
      <c r="Z53" s="72">
        <f t="shared" si="172"/>
        <v>44105</v>
      </c>
      <c r="AA53" s="72">
        <f t="shared" si="172"/>
        <v>44136</v>
      </c>
      <c r="AB53" s="72">
        <f t="shared" si="172"/>
        <v>44166</v>
      </c>
      <c r="AC53" s="72">
        <f t="shared" si="172"/>
        <v>44197</v>
      </c>
      <c r="AD53" s="72">
        <f t="shared" si="172"/>
        <v>44228</v>
      </c>
      <c r="AE53" s="72">
        <f t="shared" si="172"/>
        <v>44256</v>
      </c>
      <c r="AF53" s="72">
        <f t="shared" si="172"/>
        <v>44287</v>
      </c>
      <c r="AG53" s="72">
        <f t="shared" si="172"/>
        <v>44317</v>
      </c>
      <c r="AH53" s="72">
        <f t="shared" si="172"/>
        <v>44348</v>
      </c>
      <c r="AI53" s="72">
        <f t="shared" si="172"/>
        <v>44378</v>
      </c>
      <c r="AJ53" s="72">
        <f t="shared" si="172"/>
        <v>44409</v>
      </c>
      <c r="AK53" s="72">
        <f t="shared" si="172"/>
        <v>44440</v>
      </c>
      <c r="AL53" s="72">
        <f t="shared" si="172"/>
        <v>44470</v>
      </c>
      <c r="AM53" s="72">
        <f t="shared" si="172"/>
        <v>44501</v>
      </c>
      <c r="AN53" s="72">
        <f t="shared" si="172"/>
        <v>44531</v>
      </c>
      <c r="AO53" s="72">
        <f t="shared" si="172"/>
        <v>44562</v>
      </c>
      <c r="AP53" s="72">
        <f t="shared" si="172"/>
        <v>44593</v>
      </c>
      <c r="AQ53" s="72">
        <f t="shared" si="172"/>
        <v>44621</v>
      </c>
      <c r="AR53" s="72">
        <f t="shared" si="172"/>
        <v>44652</v>
      </c>
      <c r="AS53" s="72">
        <f t="shared" si="172"/>
        <v>44682</v>
      </c>
      <c r="AT53" s="72">
        <f t="shared" si="172"/>
        <v>44713</v>
      </c>
      <c r="AU53" s="72">
        <f t="shared" si="172"/>
        <v>44743</v>
      </c>
      <c r="AV53" s="72">
        <f t="shared" si="172"/>
        <v>44774</v>
      </c>
      <c r="AW53" s="72">
        <f t="shared" si="172"/>
        <v>44805</v>
      </c>
      <c r="AX53" s="72">
        <f t="shared" si="172"/>
        <v>44835</v>
      </c>
      <c r="AY53" s="72">
        <f t="shared" si="172"/>
        <v>44866</v>
      </c>
      <c r="AZ53" s="72">
        <f t="shared" si="172"/>
        <v>44896</v>
      </c>
      <c r="BA53" s="72">
        <f t="shared" si="172"/>
        <v>44927</v>
      </c>
      <c r="BB53" s="72">
        <f t="shared" si="172"/>
        <v>44958</v>
      </c>
      <c r="BC53" s="72">
        <f t="shared" si="172"/>
        <v>44986</v>
      </c>
      <c r="BD53" s="72">
        <f t="shared" si="172"/>
        <v>45017</v>
      </c>
      <c r="BE53" s="72">
        <f t="shared" si="172"/>
        <v>45047</v>
      </c>
      <c r="BF53" s="72">
        <f t="shared" si="172"/>
        <v>45078</v>
      </c>
      <c r="BG53" s="72">
        <f t="shared" si="172"/>
        <v>45108</v>
      </c>
      <c r="BH53" s="72">
        <f t="shared" si="172"/>
        <v>45139</v>
      </c>
      <c r="BI53" s="72">
        <f t="shared" si="172"/>
        <v>45170</v>
      </c>
      <c r="BJ53" s="72">
        <f t="shared" si="172"/>
        <v>45200</v>
      </c>
      <c r="BK53" s="72">
        <f t="shared" si="172"/>
        <v>45231</v>
      </c>
      <c r="BL53" s="72">
        <f t="shared" si="172"/>
        <v>45261</v>
      </c>
      <c r="BM53" s="72">
        <f t="shared" si="172"/>
        <v>45292</v>
      </c>
      <c r="BN53" s="72">
        <f t="shared" si="172"/>
        <v>45323</v>
      </c>
      <c r="BO53" s="72">
        <f t="shared" si="172"/>
        <v>45352</v>
      </c>
      <c r="BP53" s="72">
        <f t="shared" si="172"/>
        <v>45383</v>
      </c>
      <c r="BQ53" s="72">
        <f t="shared" si="172"/>
        <v>45413</v>
      </c>
      <c r="BR53" s="72">
        <f t="shared" si="172"/>
        <v>45444</v>
      </c>
      <c r="BS53" s="72">
        <f t="shared" si="172"/>
        <v>45474</v>
      </c>
      <c r="BT53" s="72">
        <f t="shared" si="172"/>
        <v>45505</v>
      </c>
      <c r="BU53" s="72">
        <f t="shared" si="172"/>
        <v>45536</v>
      </c>
      <c r="BV53" s="72">
        <f t="shared" ref="BV53:CY53" si="173">BV$5</f>
        <v>45566</v>
      </c>
      <c r="BW53" s="72">
        <f t="shared" si="173"/>
        <v>45597</v>
      </c>
      <c r="BX53" s="72">
        <f t="shared" si="173"/>
        <v>45627</v>
      </c>
      <c r="BY53" s="72">
        <f t="shared" si="173"/>
        <v>45658</v>
      </c>
      <c r="BZ53" s="72">
        <f t="shared" si="173"/>
        <v>45689</v>
      </c>
      <c r="CA53" s="72">
        <f t="shared" si="173"/>
        <v>45717</v>
      </c>
      <c r="CB53" s="72">
        <f t="shared" si="173"/>
        <v>45748</v>
      </c>
      <c r="CC53" s="72">
        <f t="shared" si="173"/>
        <v>45778</v>
      </c>
      <c r="CD53" s="72">
        <f t="shared" si="173"/>
        <v>45809</v>
      </c>
      <c r="CE53" s="72">
        <f t="shared" si="173"/>
        <v>45839</v>
      </c>
      <c r="CF53" s="72">
        <f t="shared" si="173"/>
        <v>45870</v>
      </c>
      <c r="CG53" s="72">
        <f t="shared" si="173"/>
        <v>45901</v>
      </c>
      <c r="CH53" s="72">
        <f t="shared" si="173"/>
        <v>45931</v>
      </c>
      <c r="CI53" s="72">
        <f t="shared" si="173"/>
        <v>45962</v>
      </c>
      <c r="CJ53" s="72">
        <f t="shared" si="173"/>
        <v>45992</v>
      </c>
      <c r="CK53" s="72">
        <f t="shared" si="173"/>
        <v>46023</v>
      </c>
      <c r="CL53" s="72">
        <f t="shared" si="173"/>
        <v>46054</v>
      </c>
      <c r="CM53" s="72">
        <f t="shared" si="173"/>
        <v>46082</v>
      </c>
      <c r="CN53" s="72">
        <f t="shared" si="173"/>
        <v>46113</v>
      </c>
      <c r="CO53" s="72">
        <f t="shared" si="173"/>
        <v>46143</v>
      </c>
      <c r="CP53" s="72">
        <f t="shared" si="173"/>
        <v>46174</v>
      </c>
      <c r="CQ53" s="72">
        <f t="shared" si="173"/>
        <v>46204</v>
      </c>
      <c r="CR53" s="72">
        <f t="shared" si="173"/>
        <v>46235</v>
      </c>
      <c r="CS53" s="72">
        <f t="shared" si="173"/>
        <v>46266</v>
      </c>
      <c r="CT53" s="72">
        <f t="shared" si="173"/>
        <v>46296</v>
      </c>
      <c r="CU53" s="72">
        <f t="shared" si="173"/>
        <v>46327</v>
      </c>
      <c r="CV53" s="72">
        <f t="shared" si="173"/>
        <v>46357</v>
      </c>
      <c r="CW53" s="72">
        <f t="shared" si="173"/>
        <v>46388</v>
      </c>
      <c r="CX53" s="72">
        <f t="shared" si="173"/>
        <v>46419</v>
      </c>
      <c r="CY53" s="73">
        <f t="shared" si="173"/>
        <v>46447</v>
      </c>
    </row>
    <row r="54" spans="1:103" s="93" customFormat="1" ht="14" customHeight="1" x14ac:dyDescent="0.2">
      <c r="A54" s="142"/>
      <c r="B54" s="118">
        <v>1</v>
      </c>
      <c r="C54" s="76" t="s">
        <v>368</v>
      </c>
      <c r="D54" s="77" t="str">
        <f>"["&amp;LOOKUP($C$3,'Pulldown Menue'!$E:$F,'Pulldown Menue'!$F:$F)&amp;" per month]"</f>
        <v>[UGX per month]</v>
      </c>
      <c r="E54" s="105">
        <f t="shared" ref="E54:AJ54" si="174">E17</f>
        <v>3318340</v>
      </c>
      <c r="F54" s="105">
        <f t="shared" si="174"/>
        <v>3140225</v>
      </c>
      <c r="G54" s="106">
        <f t="shared" si="174"/>
        <v>3318340</v>
      </c>
      <c r="H54" s="106">
        <f t="shared" si="174"/>
        <v>2880000</v>
      </c>
      <c r="I54" s="106">
        <f t="shared" si="174"/>
        <v>3250000</v>
      </c>
      <c r="J54" s="106">
        <f t="shared" si="174"/>
        <v>3150000</v>
      </c>
      <c r="K54" s="106">
        <f t="shared" si="174"/>
        <v>3030000</v>
      </c>
      <c r="L54" s="106">
        <f t="shared" si="174"/>
        <v>3590000</v>
      </c>
      <c r="M54" s="106">
        <f t="shared" si="174"/>
        <v>4010000</v>
      </c>
      <c r="N54" s="106">
        <f t="shared" si="174"/>
        <v>0</v>
      </c>
      <c r="O54" s="106">
        <f t="shared" si="174"/>
        <v>0</v>
      </c>
      <c r="P54" s="106">
        <f t="shared" si="174"/>
        <v>0</v>
      </c>
      <c r="Q54" s="106">
        <f t="shared" si="174"/>
        <v>0</v>
      </c>
      <c r="R54" s="106">
        <f t="shared" si="174"/>
        <v>0</v>
      </c>
      <c r="S54" s="106">
        <f t="shared" si="174"/>
        <v>0</v>
      </c>
      <c r="T54" s="106">
        <f t="shared" si="174"/>
        <v>0</v>
      </c>
      <c r="U54" s="106">
        <f t="shared" si="174"/>
        <v>0</v>
      </c>
      <c r="V54" s="106">
        <f t="shared" si="174"/>
        <v>0</v>
      </c>
      <c r="W54" s="106">
        <f t="shared" si="174"/>
        <v>0</v>
      </c>
      <c r="X54" s="106">
        <f t="shared" si="174"/>
        <v>0</v>
      </c>
      <c r="Y54" s="106">
        <f t="shared" si="174"/>
        <v>0</v>
      </c>
      <c r="Z54" s="106">
        <f t="shared" si="174"/>
        <v>0</v>
      </c>
      <c r="AA54" s="106">
        <f t="shared" si="174"/>
        <v>0</v>
      </c>
      <c r="AB54" s="106">
        <f t="shared" si="174"/>
        <v>0</v>
      </c>
      <c r="AC54" s="106">
        <f t="shared" si="174"/>
        <v>0</v>
      </c>
      <c r="AD54" s="106">
        <f t="shared" si="174"/>
        <v>0</v>
      </c>
      <c r="AE54" s="106">
        <f t="shared" si="174"/>
        <v>0</v>
      </c>
      <c r="AF54" s="106">
        <f t="shared" si="174"/>
        <v>0</v>
      </c>
      <c r="AG54" s="106">
        <f t="shared" si="174"/>
        <v>0</v>
      </c>
      <c r="AH54" s="106">
        <f t="shared" si="174"/>
        <v>0</v>
      </c>
      <c r="AI54" s="106">
        <f t="shared" si="174"/>
        <v>0</v>
      </c>
      <c r="AJ54" s="106">
        <f t="shared" si="174"/>
        <v>0</v>
      </c>
      <c r="AK54" s="106">
        <f t="shared" ref="AK54:BP54" si="175">AK17</f>
        <v>0</v>
      </c>
      <c r="AL54" s="106">
        <f t="shared" si="175"/>
        <v>0</v>
      </c>
      <c r="AM54" s="106">
        <f t="shared" si="175"/>
        <v>0</v>
      </c>
      <c r="AN54" s="106">
        <f t="shared" si="175"/>
        <v>0</v>
      </c>
      <c r="AO54" s="106">
        <f t="shared" si="175"/>
        <v>0</v>
      </c>
      <c r="AP54" s="106">
        <f t="shared" si="175"/>
        <v>0</v>
      </c>
      <c r="AQ54" s="106">
        <f t="shared" si="175"/>
        <v>0</v>
      </c>
      <c r="AR54" s="106">
        <f t="shared" si="175"/>
        <v>0</v>
      </c>
      <c r="AS54" s="106">
        <f t="shared" si="175"/>
        <v>0</v>
      </c>
      <c r="AT54" s="106">
        <f t="shared" si="175"/>
        <v>0</v>
      </c>
      <c r="AU54" s="106">
        <f t="shared" si="175"/>
        <v>0</v>
      </c>
      <c r="AV54" s="106">
        <f t="shared" si="175"/>
        <v>0</v>
      </c>
      <c r="AW54" s="106">
        <f t="shared" si="175"/>
        <v>0</v>
      </c>
      <c r="AX54" s="106">
        <f t="shared" si="175"/>
        <v>0</v>
      </c>
      <c r="AY54" s="106">
        <f t="shared" si="175"/>
        <v>0</v>
      </c>
      <c r="AZ54" s="106">
        <f t="shared" si="175"/>
        <v>0</v>
      </c>
      <c r="BA54" s="106">
        <f t="shared" si="175"/>
        <v>0</v>
      </c>
      <c r="BB54" s="106">
        <f t="shared" si="175"/>
        <v>0</v>
      </c>
      <c r="BC54" s="106">
        <f t="shared" si="175"/>
        <v>0</v>
      </c>
      <c r="BD54" s="106">
        <f t="shared" si="175"/>
        <v>0</v>
      </c>
      <c r="BE54" s="106">
        <f t="shared" si="175"/>
        <v>0</v>
      </c>
      <c r="BF54" s="106">
        <f t="shared" si="175"/>
        <v>0</v>
      </c>
      <c r="BG54" s="106">
        <f t="shared" si="175"/>
        <v>0</v>
      </c>
      <c r="BH54" s="106">
        <f t="shared" si="175"/>
        <v>0</v>
      </c>
      <c r="BI54" s="106">
        <f t="shared" si="175"/>
        <v>0</v>
      </c>
      <c r="BJ54" s="106">
        <f t="shared" si="175"/>
        <v>0</v>
      </c>
      <c r="BK54" s="106">
        <f t="shared" si="175"/>
        <v>0</v>
      </c>
      <c r="BL54" s="106">
        <f t="shared" si="175"/>
        <v>0</v>
      </c>
      <c r="BM54" s="106">
        <f t="shared" si="175"/>
        <v>0</v>
      </c>
      <c r="BN54" s="106">
        <f t="shared" si="175"/>
        <v>0</v>
      </c>
      <c r="BO54" s="106">
        <f t="shared" si="175"/>
        <v>0</v>
      </c>
      <c r="BP54" s="106">
        <f t="shared" si="175"/>
        <v>0</v>
      </c>
      <c r="BQ54" s="106">
        <f t="shared" ref="BQ54:CY54" si="176">BQ17</f>
        <v>0</v>
      </c>
      <c r="BR54" s="106">
        <f t="shared" si="176"/>
        <v>0</v>
      </c>
      <c r="BS54" s="106">
        <f t="shared" si="176"/>
        <v>0</v>
      </c>
      <c r="BT54" s="106">
        <f t="shared" si="176"/>
        <v>0</v>
      </c>
      <c r="BU54" s="106">
        <f t="shared" si="176"/>
        <v>0</v>
      </c>
      <c r="BV54" s="106">
        <f t="shared" si="176"/>
        <v>0</v>
      </c>
      <c r="BW54" s="106">
        <f t="shared" si="176"/>
        <v>0</v>
      </c>
      <c r="BX54" s="106">
        <f t="shared" si="176"/>
        <v>0</v>
      </c>
      <c r="BY54" s="106">
        <f t="shared" si="176"/>
        <v>0</v>
      </c>
      <c r="BZ54" s="106">
        <f t="shared" si="176"/>
        <v>0</v>
      </c>
      <c r="CA54" s="106">
        <f t="shared" si="176"/>
        <v>0</v>
      </c>
      <c r="CB54" s="106">
        <f t="shared" si="176"/>
        <v>0</v>
      </c>
      <c r="CC54" s="106">
        <f t="shared" si="176"/>
        <v>0</v>
      </c>
      <c r="CD54" s="106">
        <f t="shared" si="176"/>
        <v>0</v>
      </c>
      <c r="CE54" s="106">
        <f t="shared" si="176"/>
        <v>0</v>
      </c>
      <c r="CF54" s="106">
        <f t="shared" si="176"/>
        <v>0</v>
      </c>
      <c r="CG54" s="106">
        <f t="shared" si="176"/>
        <v>0</v>
      </c>
      <c r="CH54" s="106">
        <f t="shared" si="176"/>
        <v>0</v>
      </c>
      <c r="CI54" s="106">
        <f t="shared" si="176"/>
        <v>0</v>
      </c>
      <c r="CJ54" s="106">
        <f t="shared" si="176"/>
        <v>0</v>
      </c>
      <c r="CK54" s="106">
        <f t="shared" si="176"/>
        <v>0</v>
      </c>
      <c r="CL54" s="106">
        <f t="shared" si="176"/>
        <v>0</v>
      </c>
      <c r="CM54" s="106">
        <f t="shared" si="176"/>
        <v>0</v>
      </c>
      <c r="CN54" s="106">
        <f t="shared" si="176"/>
        <v>0</v>
      </c>
      <c r="CO54" s="106">
        <f t="shared" si="176"/>
        <v>0</v>
      </c>
      <c r="CP54" s="106">
        <f t="shared" si="176"/>
        <v>0</v>
      </c>
      <c r="CQ54" s="106">
        <f t="shared" si="176"/>
        <v>0</v>
      </c>
      <c r="CR54" s="106">
        <f t="shared" si="176"/>
        <v>0</v>
      </c>
      <c r="CS54" s="106">
        <f t="shared" si="176"/>
        <v>0</v>
      </c>
      <c r="CT54" s="106">
        <f t="shared" si="176"/>
        <v>0</v>
      </c>
      <c r="CU54" s="106">
        <f t="shared" si="176"/>
        <v>0</v>
      </c>
      <c r="CV54" s="106">
        <f t="shared" si="176"/>
        <v>0</v>
      </c>
      <c r="CW54" s="106">
        <f t="shared" si="176"/>
        <v>0</v>
      </c>
      <c r="CX54" s="106">
        <f t="shared" si="176"/>
        <v>0</v>
      </c>
      <c r="CY54" s="107">
        <f t="shared" si="176"/>
        <v>0</v>
      </c>
    </row>
    <row r="55" spans="1:103" s="93" customFormat="1" x14ac:dyDescent="0.2">
      <c r="A55" s="142"/>
      <c r="B55" s="118">
        <v>2</v>
      </c>
      <c r="C55" s="76" t="s">
        <v>365</v>
      </c>
      <c r="D55" s="77" t="str">
        <f>"["&amp;LOOKUP($C$3,'Pulldown Menue'!$E:$F,'Pulldown Menue'!$F:$F)&amp;" per month]"</f>
        <v>[UGX per month]</v>
      </c>
      <c r="E55" s="105">
        <f t="shared" ref="E55:AJ55" si="177">E25</f>
        <v>553990</v>
      </c>
      <c r="F55" s="105">
        <f t="shared" si="177"/>
        <v>553990</v>
      </c>
      <c r="G55" s="106">
        <f t="shared" si="177"/>
        <v>553990</v>
      </c>
      <c r="H55" s="106">
        <f t="shared" si="177"/>
        <v>529000</v>
      </c>
      <c r="I55" s="106">
        <f t="shared" si="177"/>
        <v>598000</v>
      </c>
      <c r="J55" s="106">
        <f t="shared" si="177"/>
        <v>590000</v>
      </c>
      <c r="K55" s="106">
        <f t="shared" si="177"/>
        <v>473000</v>
      </c>
      <c r="L55" s="106">
        <f t="shared" si="177"/>
        <v>544000</v>
      </c>
      <c r="M55" s="106">
        <f t="shared" si="177"/>
        <v>590000</v>
      </c>
      <c r="N55" s="106">
        <f t="shared" si="177"/>
        <v>0</v>
      </c>
      <c r="O55" s="106">
        <f t="shared" si="177"/>
        <v>0</v>
      </c>
      <c r="P55" s="106">
        <f t="shared" si="177"/>
        <v>0</v>
      </c>
      <c r="Q55" s="106">
        <f t="shared" si="177"/>
        <v>0</v>
      </c>
      <c r="R55" s="106">
        <f t="shared" si="177"/>
        <v>0</v>
      </c>
      <c r="S55" s="106">
        <f t="shared" si="177"/>
        <v>0</v>
      </c>
      <c r="T55" s="106">
        <f t="shared" si="177"/>
        <v>0</v>
      </c>
      <c r="U55" s="106">
        <f t="shared" si="177"/>
        <v>0</v>
      </c>
      <c r="V55" s="106">
        <f t="shared" si="177"/>
        <v>0</v>
      </c>
      <c r="W55" s="106">
        <f t="shared" si="177"/>
        <v>0</v>
      </c>
      <c r="X55" s="106">
        <f t="shared" si="177"/>
        <v>0</v>
      </c>
      <c r="Y55" s="106">
        <f t="shared" si="177"/>
        <v>0</v>
      </c>
      <c r="Z55" s="106">
        <f t="shared" si="177"/>
        <v>0</v>
      </c>
      <c r="AA55" s="106">
        <f t="shared" si="177"/>
        <v>0</v>
      </c>
      <c r="AB55" s="106">
        <f t="shared" si="177"/>
        <v>0</v>
      </c>
      <c r="AC55" s="106">
        <f t="shared" si="177"/>
        <v>0</v>
      </c>
      <c r="AD55" s="106">
        <f t="shared" si="177"/>
        <v>0</v>
      </c>
      <c r="AE55" s="106">
        <f t="shared" si="177"/>
        <v>0</v>
      </c>
      <c r="AF55" s="106">
        <f t="shared" si="177"/>
        <v>0</v>
      </c>
      <c r="AG55" s="106">
        <f t="shared" si="177"/>
        <v>0</v>
      </c>
      <c r="AH55" s="106">
        <f t="shared" si="177"/>
        <v>0</v>
      </c>
      <c r="AI55" s="106">
        <f t="shared" si="177"/>
        <v>0</v>
      </c>
      <c r="AJ55" s="106">
        <f t="shared" si="177"/>
        <v>0</v>
      </c>
      <c r="AK55" s="106">
        <f t="shared" ref="AK55:BP55" si="178">AK25</f>
        <v>0</v>
      </c>
      <c r="AL55" s="106">
        <f t="shared" si="178"/>
        <v>0</v>
      </c>
      <c r="AM55" s="106">
        <f t="shared" si="178"/>
        <v>0</v>
      </c>
      <c r="AN55" s="106">
        <f t="shared" si="178"/>
        <v>0</v>
      </c>
      <c r="AO55" s="106">
        <f t="shared" si="178"/>
        <v>0</v>
      </c>
      <c r="AP55" s="106">
        <f t="shared" si="178"/>
        <v>0</v>
      </c>
      <c r="AQ55" s="106">
        <f t="shared" si="178"/>
        <v>0</v>
      </c>
      <c r="AR55" s="106">
        <f t="shared" si="178"/>
        <v>0</v>
      </c>
      <c r="AS55" s="106">
        <f t="shared" si="178"/>
        <v>0</v>
      </c>
      <c r="AT55" s="106">
        <f t="shared" si="178"/>
        <v>0</v>
      </c>
      <c r="AU55" s="106">
        <f t="shared" si="178"/>
        <v>0</v>
      </c>
      <c r="AV55" s="106">
        <f t="shared" si="178"/>
        <v>0</v>
      </c>
      <c r="AW55" s="106">
        <f t="shared" si="178"/>
        <v>0</v>
      </c>
      <c r="AX55" s="106">
        <f t="shared" si="178"/>
        <v>0</v>
      </c>
      <c r="AY55" s="106">
        <f t="shared" si="178"/>
        <v>0</v>
      </c>
      <c r="AZ55" s="106">
        <f t="shared" si="178"/>
        <v>0</v>
      </c>
      <c r="BA55" s="106">
        <f t="shared" si="178"/>
        <v>0</v>
      </c>
      <c r="BB55" s="106">
        <f t="shared" si="178"/>
        <v>0</v>
      </c>
      <c r="BC55" s="106">
        <f t="shared" si="178"/>
        <v>0</v>
      </c>
      <c r="BD55" s="106">
        <f t="shared" si="178"/>
        <v>0</v>
      </c>
      <c r="BE55" s="106">
        <f t="shared" si="178"/>
        <v>0</v>
      </c>
      <c r="BF55" s="106">
        <f t="shared" si="178"/>
        <v>0</v>
      </c>
      <c r="BG55" s="106">
        <f t="shared" si="178"/>
        <v>0</v>
      </c>
      <c r="BH55" s="106">
        <f t="shared" si="178"/>
        <v>0</v>
      </c>
      <c r="BI55" s="106">
        <f t="shared" si="178"/>
        <v>0</v>
      </c>
      <c r="BJ55" s="106">
        <f t="shared" si="178"/>
        <v>0</v>
      </c>
      <c r="BK55" s="106">
        <f t="shared" si="178"/>
        <v>0</v>
      </c>
      <c r="BL55" s="106">
        <f t="shared" si="178"/>
        <v>0</v>
      </c>
      <c r="BM55" s="106">
        <f t="shared" si="178"/>
        <v>0</v>
      </c>
      <c r="BN55" s="106">
        <f t="shared" si="178"/>
        <v>0</v>
      </c>
      <c r="BO55" s="106">
        <f t="shared" si="178"/>
        <v>0</v>
      </c>
      <c r="BP55" s="106">
        <f t="shared" si="178"/>
        <v>0</v>
      </c>
      <c r="BQ55" s="106">
        <f t="shared" ref="BQ55:CY55" si="179">BQ25</f>
        <v>0</v>
      </c>
      <c r="BR55" s="106">
        <f t="shared" si="179"/>
        <v>0</v>
      </c>
      <c r="BS55" s="106">
        <f t="shared" si="179"/>
        <v>0</v>
      </c>
      <c r="BT55" s="106">
        <f t="shared" si="179"/>
        <v>0</v>
      </c>
      <c r="BU55" s="106">
        <f t="shared" si="179"/>
        <v>0</v>
      </c>
      <c r="BV55" s="106">
        <f t="shared" si="179"/>
        <v>0</v>
      </c>
      <c r="BW55" s="106">
        <f t="shared" si="179"/>
        <v>0</v>
      </c>
      <c r="BX55" s="106">
        <f t="shared" si="179"/>
        <v>0</v>
      </c>
      <c r="BY55" s="106">
        <f t="shared" si="179"/>
        <v>0</v>
      </c>
      <c r="BZ55" s="106">
        <f t="shared" si="179"/>
        <v>0</v>
      </c>
      <c r="CA55" s="106">
        <f t="shared" si="179"/>
        <v>0</v>
      </c>
      <c r="CB55" s="106">
        <f t="shared" si="179"/>
        <v>0</v>
      </c>
      <c r="CC55" s="106">
        <f t="shared" si="179"/>
        <v>0</v>
      </c>
      <c r="CD55" s="106">
        <f t="shared" si="179"/>
        <v>0</v>
      </c>
      <c r="CE55" s="106">
        <f t="shared" si="179"/>
        <v>0</v>
      </c>
      <c r="CF55" s="106">
        <f t="shared" si="179"/>
        <v>0</v>
      </c>
      <c r="CG55" s="106">
        <f t="shared" si="179"/>
        <v>0</v>
      </c>
      <c r="CH55" s="106">
        <f t="shared" si="179"/>
        <v>0</v>
      </c>
      <c r="CI55" s="106">
        <f t="shared" si="179"/>
        <v>0</v>
      </c>
      <c r="CJ55" s="106">
        <f t="shared" si="179"/>
        <v>0</v>
      </c>
      <c r="CK55" s="106">
        <f t="shared" si="179"/>
        <v>0</v>
      </c>
      <c r="CL55" s="106">
        <f t="shared" si="179"/>
        <v>0</v>
      </c>
      <c r="CM55" s="106">
        <f t="shared" si="179"/>
        <v>0</v>
      </c>
      <c r="CN55" s="106">
        <f t="shared" si="179"/>
        <v>0</v>
      </c>
      <c r="CO55" s="106">
        <f t="shared" si="179"/>
        <v>0</v>
      </c>
      <c r="CP55" s="106">
        <f t="shared" si="179"/>
        <v>0</v>
      </c>
      <c r="CQ55" s="106">
        <f t="shared" si="179"/>
        <v>0</v>
      </c>
      <c r="CR55" s="106">
        <f t="shared" si="179"/>
        <v>0</v>
      </c>
      <c r="CS55" s="106">
        <f t="shared" si="179"/>
        <v>0</v>
      </c>
      <c r="CT55" s="106">
        <f t="shared" si="179"/>
        <v>0</v>
      </c>
      <c r="CU55" s="106">
        <f t="shared" si="179"/>
        <v>0</v>
      </c>
      <c r="CV55" s="106">
        <f t="shared" si="179"/>
        <v>0</v>
      </c>
      <c r="CW55" s="106">
        <f t="shared" si="179"/>
        <v>0</v>
      </c>
      <c r="CX55" s="106">
        <f t="shared" si="179"/>
        <v>0</v>
      </c>
      <c r="CY55" s="107">
        <f t="shared" si="179"/>
        <v>0</v>
      </c>
    </row>
    <row r="56" spans="1:103" s="93" customFormat="1" x14ac:dyDescent="0.2">
      <c r="A56" s="142"/>
      <c r="B56" s="123"/>
      <c r="C56" s="122" t="s">
        <v>424</v>
      </c>
      <c r="D56" s="96" t="str">
        <f>"["&amp;LOOKUP($C$3,'Pulldown Menue'!$E:$F,'Pulldown Menue'!$F:$F)&amp;" per month]"</f>
        <v>[UGX per month]</v>
      </c>
      <c r="E56" s="108">
        <f>E54-E55</f>
        <v>2764350</v>
      </c>
      <c r="F56" s="103">
        <f>F54-F55</f>
        <v>2586235</v>
      </c>
      <c r="G56" s="109">
        <f>G54-G55</f>
        <v>2764350</v>
      </c>
      <c r="H56" s="109">
        <f t="shared" ref="H56:I56" si="180">H54-H55</f>
        <v>2351000</v>
      </c>
      <c r="I56" s="109">
        <f t="shared" si="180"/>
        <v>2652000</v>
      </c>
      <c r="J56" s="109">
        <f t="shared" ref="J56" si="181">J54-J55</f>
        <v>2560000</v>
      </c>
      <c r="K56" s="109">
        <f t="shared" ref="K56" si="182">K54-K55</f>
        <v>2557000</v>
      </c>
      <c r="L56" s="109">
        <f t="shared" ref="L56" si="183">L54-L55</f>
        <v>3046000</v>
      </c>
      <c r="M56" s="109">
        <f t="shared" ref="M56" si="184">M54-M55</f>
        <v>3420000</v>
      </c>
      <c r="N56" s="109">
        <f t="shared" ref="N56" si="185">N54-N55</f>
        <v>0</v>
      </c>
      <c r="O56" s="109">
        <f t="shared" ref="O56" si="186">O54-O55</f>
        <v>0</v>
      </c>
      <c r="P56" s="109">
        <f t="shared" ref="P56" si="187">P54-P55</f>
        <v>0</v>
      </c>
      <c r="Q56" s="109">
        <f t="shared" ref="Q56" si="188">Q54-Q55</f>
        <v>0</v>
      </c>
      <c r="R56" s="109">
        <f t="shared" ref="R56" si="189">R54-R55</f>
        <v>0</v>
      </c>
      <c r="S56" s="109">
        <f t="shared" ref="S56" si="190">S54-S55</f>
        <v>0</v>
      </c>
      <c r="T56" s="109">
        <f t="shared" ref="T56" si="191">T54-T55</f>
        <v>0</v>
      </c>
      <c r="U56" s="109">
        <f t="shared" ref="U56" si="192">U54-U55</f>
        <v>0</v>
      </c>
      <c r="V56" s="109">
        <f t="shared" ref="V56" si="193">V54-V55</f>
        <v>0</v>
      </c>
      <c r="W56" s="109">
        <f t="shared" ref="W56" si="194">W54-W55</f>
        <v>0</v>
      </c>
      <c r="X56" s="109">
        <f t="shared" ref="X56" si="195">X54-X55</f>
        <v>0</v>
      </c>
      <c r="Y56" s="109">
        <f t="shared" ref="Y56" si="196">Y54-Y55</f>
        <v>0</v>
      </c>
      <c r="Z56" s="109">
        <f t="shared" ref="Z56" si="197">Z54-Z55</f>
        <v>0</v>
      </c>
      <c r="AA56" s="109">
        <f t="shared" ref="AA56" si="198">AA54-AA55</f>
        <v>0</v>
      </c>
      <c r="AB56" s="109">
        <f t="shared" ref="AB56" si="199">AB54-AB55</f>
        <v>0</v>
      </c>
      <c r="AC56" s="109">
        <f t="shared" ref="AC56" si="200">AC54-AC55</f>
        <v>0</v>
      </c>
      <c r="AD56" s="109">
        <f t="shared" ref="AD56" si="201">AD54-AD55</f>
        <v>0</v>
      </c>
      <c r="AE56" s="109">
        <f t="shared" ref="AE56" si="202">AE54-AE55</f>
        <v>0</v>
      </c>
      <c r="AF56" s="109">
        <f t="shared" ref="AF56" si="203">AF54-AF55</f>
        <v>0</v>
      </c>
      <c r="AG56" s="109">
        <f t="shared" ref="AG56" si="204">AG54-AG55</f>
        <v>0</v>
      </c>
      <c r="AH56" s="109">
        <f t="shared" ref="AH56" si="205">AH54-AH55</f>
        <v>0</v>
      </c>
      <c r="AI56" s="109">
        <f t="shared" ref="AI56" si="206">AI54-AI55</f>
        <v>0</v>
      </c>
      <c r="AJ56" s="109">
        <f t="shared" ref="AJ56" si="207">AJ54-AJ55</f>
        <v>0</v>
      </c>
      <c r="AK56" s="109">
        <f t="shared" ref="AK56" si="208">AK54-AK55</f>
        <v>0</v>
      </c>
      <c r="AL56" s="109">
        <f t="shared" ref="AL56" si="209">AL54-AL55</f>
        <v>0</v>
      </c>
      <c r="AM56" s="109">
        <f t="shared" ref="AM56" si="210">AM54-AM55</f>
        <v>0</v>
      </c>
      <c r="AN56" s="109">
        <f t="shared" ref="AN56" si="211">AN54-AN55</f>
        <v>0</v>
      </c>
      <c r="AO56" s="109">
        <f t="shared" ref="AO56" si="212">AO54-AO55</f>
        <v>0</v>
      </c>
      <c r="AP56" s="109">
        <f t="shared" ref="AP56" si="213">AP54-AP55</f>
        <v>0</v>
      </c>
      <c r="AQ56" s="109">
        <f t="shared" ref="AQ56" si="214">AQ54-AQ55</f>
        <v>0</v>
      </c>
      <c r="AR56" s="109">
        <f t="shared" ref="AR56" si="215">AR54-AR55</f>
        <v>0</v>
      </c>
      <c r="AS56" s="109">
        <f t="shared" ref="AS56" si="216">AS54-AS55</f>
        <v>0</v>
      </c>
      <c r="AT56" s="109">
        <f t="shared" ref="AT56" si="217">AT54-AT55</f>
        <v>0</v>
      </c>
      <c r="AU56" s="109">
        <f t="shared" ref="AU56" si="218">AU54-AU55</f>
        <v>0</v>
      </c>
      <c r="AV56" s="109">
        <f t="shared" ref="AV56" si="219">AV54-AV55</f>
        <v>0</v>
      </c>
      <c r="AW56" s="109">
        <f t="shared" ref="AW56" si="220">AW54-AW55</f>
        <v>0</v>
      </c>
      <c r="AX56" s="109">
        <f t="shared" ref="AX56" si="221">AX54-AX55</f>
        <v>0</v>
      </c>
      <c r="AY56" s="109">
        <f t="shared" ref="AY56" si="222">AY54-AY55</f>
        <v>0</v>
      </c>
      <c r="AZ56" s="109">
        <f t="shared" ref="AZ56" si="223">AZ54-AZ55</f>
        <v>0</v>
      </c>
      <c r="BA56" s="109">
        <f t="shared" ref="BA56" si="224">BA54-BA55</f>
        <v>0</v>
      </c>
      <c r="BB56" s="109">
        <f t="shared" ref="BB56" si="225">BB54-BB55</f>
        <v>0</v>
      </c>
      <c r="BC56" s="109">
        <f t="shared" ref="BC56" si="226">BC54-BC55</f>
        <v>0</v>
      </c>
      <c r="BD56" s="109">
        <f t="shared" ref="BD56" si="227">BD54-BD55</f>
        <v>0</v>
      </c>
      <c r="BE56" s="109">
        <f t="shared" ref="BE56" si="228">BE54-BE55</f>
        <v>0</v>
      </c>
      <c r="BF56" s="109">
        <f t="shared" ref="BF56" si="229">BF54-BF55</f>
        <v>0</v>
      </c>
      <c r="BG56" s="109">
        <f t="shared" ref="BG56" si="230">BG54-BG55</f>
        <v>0</v>
      </c>
      <c r="BH56" s="109">
        <f t="shared" ref="BH56" si="231">BH54-BH55</f>
        <v>0</v>
      </c>
      <c r="BI56" s="109">
        <f t="shared" ref="BI56" si="232">BI54-BI55</f>
        <v>0</v>
      </c>
      <c r="BJ56" s="109">
        <f t="shared" ref="BJ56" si="233">BJ54-BJ55</f>
        <v>0</v>
      </c>
      <c r="BK56" s="109">
        <f t="shared" ref="BK56" si="234">BK54-BK55</f>
        <v>0</v>
      </c>
      <c r="BL56" s="109">
        <f t="shared" ref="BL56" si="235">BL54-BL55</f>
        <v>0</v>
      </c>
      <c r="BM56" s="109">
        <f t="shared" ref="BM56" si="236">BM54-BM55</f>
        <v>0</v>
      </c>
      <c r="BN56" s="109">
        <f t="shared" ref="BN56" si="237">BN54-BN55</f>
        <v>0</v>
      </c>
      <c r="BO56" s="109">
        <f t="shared" ref="BO56" si="238">BO54-BO55</f>
        <v>0</v>
      </c>
      <c r="BP56" s="109">
        <f t="shared" ref="BP56" si="239">BP54-BP55</f>
        <v>0</v>
      </c>
      <c r="BQ56" s="109">
        <f t="shared" ref="BQ56" si="240">BQ54-BQ55</f>
        <v>0</v>
      </c>
      <c r="BR56" s="109">
        <f t="shared" ref="BR56" si="241">BR54-BR55</f>
        <v>0</v>
      </c>
      <c r="BS56" s="109">
        <f t="shared" ref="BS56" si="242">BS54-BS55</f>
        <v>0</v>
      </c>
      <c r="BT56" s="109">
        <f t="shared" ref="BT56" si="243">BT54-BT55</f>
        <v>0</v>
      </c>
      <c r="BU56" s="109">
        <f t="shared" ref="BU56" si="244">BU54-BU55</f>
        <v>0</v>
      </c>
      <c r="BV56" s="109">
        <f t="shared" ref="BV56" si="245">BV54-BV55</f>
        <v>0</v>
      </c>
      <c r="BW56" s="109">
        <f t="shared" ref="BW56" si="246">BW54-BW55</f>
        <v>0</v>
      </c>
      <c r="BX56" s="109">
        <f t="shared" ref="BX56" si="247">BX54-BX55</f>
        <v>0</v>
      </c>
      <c r="BY56" s="109">
        <f t="shared" ref="BY56" si="248">BY54-BY55</f>
        <v>0</v>
      </c>
      <c r="BZ56" s="109">
        <f t="shared" ref="BZ56" si="249">BZ54-BZ55</f>
        <v>0</v>
      </c>
      <c r="CA56" s="109">
        <f t="shared" ref="CA56" si="250">CA54-CA55</f>
        <v>0</v>
      </c>
      <c r="CB56" s="109">
        <f t="shared" ref="CB56" si="251">CB54-CB55</f>
        <v>0</v>
      </c>
      <c r="CC56" s="109">
        <f t="shared" ref="CC56" si="252">CC54-CC55</f>
        <v>0</v>
      </c>
      <c r="CD56" s="109">
        <f t="shared" ref="CD56" si="253">CD54-CD55</f>
        <v>0</v>
      </c>
      <c r="CE56" s="109">
        <f t="shared" ref="CE56" si="254">CE54-CE55</f>
        <v>0</v>
      </c>
      <c r="CF56" s="109">
        <f t="shared" ref="CF56" si="255">CF54-CF55</f>
        <v>0</v>
      </c>
      <c r="CG56" s="109">
        <f t="shared" ref="CG56" si="256">CG54-CG55</f>
        <v>0</v>
      </c>
      <c r="CH56" s="109">
        <f t="shared" ref="CH56" si="257">CH54-CH55</f>
        <v>0</v>
      </c>
      <c r="CI56" s="109">
        <f t="shared" ref="CI56" si="258">CI54-CI55</f>
        <v>0</v>
      </c>
      <c r="CJ56" s="109">
        <f t="shared" ref="CJ56" si="259">CJ54-CJ55</f>
        <v>0</v>
      </c>
      <c r="CK56" s="109">
        <f t="shared" ref="CK56" si="260">CK54-CK55</f>
        <v>0</v>
      </c>
      <c r="CL56" s="109">
        <f t="shared" ref="CL56" si="261">CL54-CL55</f>
        <v>0</v>
      </c>
      <c r="CM56" s="109">
        <f t="shared" ref="CM56" si="262">CM54-CM55</f>
        <v>0</v>
      </c>
      <c r="CN56" s="109">
        <f t="shared" ref="CN56" si="263">CN54-CN55</f>
        <v>0</v>
      </c>
      <c r="CO56" s="109">
        <f t="shared" ref="CO56" si="264">CO54-CO55</f>
        <v>0</v>
      </c>
      <c r="CP56" s="109">
        <f t="shared" ref="CP56" si="265">CP54-CP55</f>
        <v>0</v>
      </c>
      <c r="CQ56" s="109">
        <f t="shared" ref="CQ56" si="266">CQ54-CQ55</f>
        <v>0</v>
      </c>
      <c r="CR56" s="109">
        <f t="shared" ref="CR56" si="267">CR54-CR55</f>
        <v>0</v>
      </c>
      <c r="CS56" s="109">
        <f t="shared" ref="CS56" si="268">CS54-CS55</f>
        <v>0</v>
      </c>
      <c r="CT56" s="109">
        <f t="shared" ref="CT56" si="269">CT54-CT55</f>
        <v>0</v>
      </c>
      <c r="CU56" s="109">
        <f t="shared" ref="CU56" si="270">CU54-CU55</f>
        <v>0</v>
      </c>
      <c r="CV56" s="109">
        <f t="shared" ref="CV56" si="271">CV54-CV55</f>
        <v>0</v>
      </c>
      <c r="CW56" s="109">
        <f t="shared" ref="CW56" si="272">CW54-CW55</f>
        <v>0</v>
      </c>
      <c r="CX56" s="109">
        <f t="shared" ref="CX56" si="273">CX54-CX55</f>
        <v>0</v>
      </c>
      <c r="CY56" s="110">
        <f t="shared" ref="CY56" si="274">CY54-CY55</f>
        <v>0</v>
      </c>
    </row>
    <row r="58" spans="1:103" x14ac:dyDescent="0.2">
      <c r="A58" s="142" t="s">
        <v>423</v>
      </c>
      <c r="B58" s="117" t="s">
        <v>0</v>
      </c>
      <c r="C58" s="68" t="s">
        <v>1</v>
      </c>
      <c r="D58" s="69" t="s">
        <v>19</v>
      </c>
      <c r="E58" s="74"/>
      <c r="F58" s="70" t="s">
        <v>468</v>
      </c>
      <c r="G58" s="71" t="s">
        <v>17</v>
      </c>
      <c r="H58" s="72">
        <f>H$5</f>
        <v>43556</v>
      </c>
      <c r="I58" s="72">
        <f>I$5</f>
        <v>43586</v>
      </c>
      <c r="J58" s="72">
        <f t="shared" ref="J58:BU58" si="275">J$5</f>
        <v>43617</v>
      </c>
      <c r="K58" s="72">
        <f t="shared" si="275"/>
        <v>43647</v>
      </c>
      <c r="L58" s="72">
        <f t="shared" si="275"/>
        <v>43678</v>
      </c>
      <c r="M58" s="72">
        <f t="shared" si="275"/>
        <v>43709</v>
      </c>
      <c r="N58" s="72">
        <f t="shared" si="275"/>
        <v>43739</v>
      </c>
      <c r="O58" s="72">
        <f t="shared" si="275"/>
        <v>43770</v>
      </c>
      <c r="P58" s="72">
        <f t="shared" si="275"/>
        <v>43800</v>
      </c>
      <c r="Q58" s="72">
        <f t="shared" si="275"/>
        <v>43831</v>
      </c>
      <c r="R58" s="72">
        <f t="shared" si="275"/>
        <v>43862</v>
      </c>
      <c r="S58" s="72">
        <f t="shared" si="275"/>
        <v>43891</v>
      </c>
      <c r="T58" s="72">
        <f t="shared" si="275"/>
        <v>43922</v>
      </c>
      <c r="U58" s="72">
        <f t="shared" si="275"/>
        <v>43952</v>
      </c>
      <c r="V58" s="72">
        <f t="shared" si="275"/>
        <v>43983</v>
      </c>
      <c r="W58" s="72">
        <f t="shared" si="275"/>
        <v>44013</v>
      </c>
      <c r="X58" s="72">
        <f t="shared" si="275"/>
        <v>44044</v>
      </c>
      <c r="Y58" s="72">
        <f t="shared" si="275"/>
        <v>44075</v>
      </c>
      <c r="Z58" s="72">
        <f t="shared" si="275"/>
        <v>44105</v>
      </c>
      <c r="AA58" s="72">
        <f t="shared" si="275"/>
        <v>44136</v>
      </c>
      <c r="AB58" s="72">
        <f t="shared" si="275"/>
        <v>44166</v>
      </c>
      <c r="AC58" s="72">
        <f t="shared" si="275"/>
        <v>44197</v>
      </c>
      <c r="AD58" s="72">
        <f t="shared" si="275"/>
        <v>44228</v>
      </c>
      <c r="AE58" s="72">
        <f t="shared" si="275"/>
        <v>44256</v>
      </c>
      <c r="AF58" s="72">
        <f t="shared" si="275"/>
        <v>44287</v>
      </c>
      <c r="AG58" s="72">
        <f t="shared" si="275"/>
        <v>44317</v>
      </c>
      <c r="AH58" s="72">
        <f t="shared" si="275"/>
        <v>44348</v>
      </c>
      <c r="AI58" s="72">
        <f t="shared" si="275"/>
        <v>44378</v>
      </c>
      <c r="AJ58" s="72">
        <f t="shared" si="275"/>
        <v>44409</v>
      </c>
      <c r="AK58" s="72">
        <f t="shared" si="275"/>
        <v>44440</v>
      </c>
      <c r="AL58" s="72">
        <f t="shared" si="275"/>
        <v>44470</v>
      </c>
      <c r="AM58" s="72">
        <f t="shared" si="275"/>
        <v>44501</v>
      </c>
      <c r="AN58" s="72">
        <f t="shared" si="275"/>
        <v>44531</v>
      </c>
      <c r="AO58" s="72">
        <f t="shared" si="275"/>
        <v>44562</v>
      </c>
      <c r="AP58" s="72">
        <f t="shared" si="275"/>
        <v>44593</v>
      </c>
      <c r="AQ58" s="72">
        <f t="shared" si="275"/>
        <v>44621</v>
      </c>
      <c r="AR58" s="72">
        <f t="shared" si="275"/>
        <v>44652</v>
      </c>
      <c r="AS58" s="72">
        <f t="shared" si="275"/>
        <v>44682</v>
      </c>
      <c r="AT58" s="72">
        <f t="shared" si="275"/>
        <v>44713</v>
      </c>
      <c r="AU58" s="72">
        <f t="shared" si="275"/>
        <v>44743</v>
      </c>
      <c r="AV58" s="72">
        <f t="shared" si="275"/>
        <v>44774</v>
      </c>
      <c r="AW58" s="72">
        <f t="shared" si="275"/>
        <v>44805</v>
      </c>
      <c r="AX58" s="72">
        <f t="shared" si="275"/>
        <v>44835</v>
      </c>
      <c r="AY58" s="72">
        <f t="shared" si="275"/>
        <v>44866</v>
      </c>
      <c r="AZ58" s="72">
        <f t="shared" si="275"/>
        <v>44896</v>
      </c>
      <c r="BA58" s="72">
        <f t="shared" si="275"/>
        <v>44927</v>
      </c>
      <c r="BB58" s="72">
        <f t="shared" si="275"/>
        <v>44958</v>
      </c>
      <c r="BC58" s="72">
        <f t="shared" si="275"/>
        <v>44986</v>
      </c>
      <c r="BD58" s="72">
        <f t="shared" si="275"/>
        <v>45017</v>
      </c>
      <c r="BE58" s="72">
        <f t="shared" si="275"/>
        <v>45047</v>
      </c>
      <c r="BF58" s="72">
        <f t="shared" si="275"/>
        <v>45078</v>
      </c>
      <c r="BG58" s="72">
        <f t="shared" si="275"/>
        <v>45108</v>
      </c>
      <c r="BH58" s="72">
        <f t="shared" si="275"/>
        <v>45139</v>
      </c>
      <c r="BI58" s="72">
        <f t="shared" si="275"/>
        <v>45170</v>
      </c>
      <c r="BJ58" s="72">
        <f t="shared" si="275"/>
        <v>45200</v>
      </c>
      <c r="BK58" s="72">
        <f t="shared" si="275"/>
        <v>45231</v>
      </c>
      <c r="BL58" s="72">
        <f t="shared" si="275"/>
        <v>45261</v>
      </c>
      <c r="BM58" s="72">
        <f t="shared" si="275"/>
        <v>45292</v>
      </c>
      <c r="BN58" s="72">
        <f t="shared" si="275"/>
        <v>45323</v>
      </c>
      <c r="BO58" s="72">
        <f t="shared" si="275"/>
        <v>45352</v>
      </c>
      <c r="BP58" s="72">
        <f t="shared" si="275"/>
        <v>45383</v>
      </c>
      <c r="BQ58" s="72">
        <f t="shared" si="275"/>
        <v>45413</v>
      </c>
      <c r="BR58" s="72">
        <f t="shared" si="275"/>
        <v>45444</v>
      </c>
      <c r="BS58" s="72">
        <f t="shared" si="275"/>
        <v>45474</v>
      </c>
      <c r="BT58" s="72">
        <f t="shared" si="275"/>
        <v>45505</v>
      </c>
      <c r="BU58" s="72">
        <f t="shared" si="275"/>
        <v>45536</v>
      </c>
      <c r="BV58" s="72">
        <f t="shared" ref="BV58:CY58" si="276">BV$5</f>
        <v>45566</v>
      </c>
      <c r="BW58" s="72">
        <f t="shared" si="276"/>
        <v>45597</v>
      </c>
      <c r="BX58" s="72">
        <f t="shared" si="276"/>
        <v>45627</v>
      </c>
      <c r="BY58" s="72">
        <f t="shared" si="276"/>
        <v>45658</v>
      </c>
      <c r="BZ58" s="72">
        <f t="shared" si="276"/>
        <v>45689</v>
      </c>
      <c r="CA58" s="72">
        <f t="shared" si="276"/>
        <v>45717</v>
      </c>
      <c r="CB58" s="72">
        <f t="shared" si="276"/>
        <v>45748</v>
      </c>
      <c r="CC58" s="72">
        <f t="shared" si="276"/>
        <v>45778</v>
      </c>
      <c r="CD58" s="72">
        <f t="shared" si="276"/>
        <v>45809</v>
      </c>
      <c r="CE58" s="72">
        <f t="shared" si="276"/>
        <v>45839</v>
      </c>
      <c r="CF58" s="72">
        <f t="shared" si="276"/>
        <v>45870</v>
      </c>
      <c r="CG58" s="72">
        <f t="shared" si="276"/>
        <v>45901</v>
      </c>
      <c r="CH58" s="72">
        <f t="shared" si="276"/>
        <v>45931</v>
      </c>
      <c r="CI58" s="72">
        <f t="shared" si="276"/>
        <v>45962</v>
      </c>
      <c r="CJ58" s="72">
        <f t="shared" si="276"/>
        <v>45992</v>
      </c>
      <c r="CK58" s="72">
        <f t="shared" si="276"/>
        <v>46023</v>
      </c>
      <c r="CL58" s="72">
        <f t="shared" si="276"/>
        <v>46054</v>
      </c>
      <c r="CM58" s="72">
        <f t="shared" si="276"/>
        <v>46082</v>
      </c>
      <c r="CN58" s="72">
        <f t="shared" si="276"/>
        <v>46113</v>
      </c>
      <c r="CO58" s="72">
        <f t="shared" si="276"/>
        <v>46143</v>
      </c>
      <c r="CP58" s="72">
        <f t="shared" si="276"/>
        <v>46174</v>
      </c>
      <c r="CQ58" s="72">
        <f t="shared" si="276"/>
        <v>46204</v>
      </c>
      <c r="CR58" s="72">
        <f t="shared" si="276"/>
        <v>46235</v>
      </c>
      <c r="CS58" s="72">
        <f t="shared" si="276"/>
        <v>46266</v>
      </c>
      <c r="CT58" s="72">
        <f t="shared" si="276"/>
        <v>46296</v>
      </c>
      <c r="CU58" s="72">
        <f t="shared" si="276"/>
        <v>46327</v>
      </c>
      <c r="CV58" s="72">
        <f t="shared" si="276"/>
        <v>46357</v>
      </c>
      <c r="CW58" s="72">
        <f t="shared" si="276"/>
        <v>46388</v>
      </c>
      <c r="CX58" s="72">
        <f t="shared" si="276"/>
        <v>46419</v>
      </c>
      <c r="CY58" s="73">
        <f t="shared" si="276"/>
        <v>46447</v>
      </c>
    </row>
    <row r="59" spans="1:103" s="93" customFormat="1" x14ac:dyDescent="0.2">
      <c r="A59" s="142"/>
      <c r="B59" s="118">
        <v>1</v>
      </c>
      <c r="C59" s="76" t="s">
        <v>424</v>
      </c>
      <c r="D59" s="77" t="str">
        <f>"["&amp;LOOKUP($C$3,'Pulldown Menue'!$E:$F,'Pulldown Menue'!$F:$F)&amp;" per month]"</f>
        <v>[UGX per month]</v>
      </c>
      <c r="E59" s="105">
        <f>E56</f>
        <v>2764350</v>
      </c>
      <c r="F59" s="105">
        <f>F56</f>
        <v>2586235</v>
      </c>
      <c r="G59" s="106">
        <f>G56</f>
        <v>2764350</v>
      </c>
      <c r="H59" s="106">
        <f t="shared" ref="H59:I59" si="277">H56</f>
        <v>2351000</v>
      </c>
      <c r="I59" s="106">
        <f t="shared" si="277"/>
        <v>2652000</v>
      </c>
      <c r="J59" s="106">
        <f t="shared" ref="J59:W59" si="278">J56</f>
        <v>2560000</v>
      </c>
      <c r="K59" s="106">
        <f t="shared" si="278"/>
        <v>2557000</v>
      </c>
      <c r="L59" s="106">
        <f t="shared" si="278"/>
        <v>3046000</v>
      </c>
      <c r="M59" s="106">
        <f t="shared" si="278"/>
        <v>3420000</v>
      </c>
      <c r="N59" s="106">
        <f t="shared" si="278"/>
        <v>0</v>
      </c>
      <c r="O59" s="106">
        <f t="shared" si="278"/>
        <v>0</v>
      </c>
      <c r="P59" s="106">
        <f t="shared" si="278"/>
        <v>0</v>
      </c>
      <c r="Q59" s="106">
        <f t="shared" si="278"/>
        <v>0</v>
      </c>
      <c r="R59" s="106">
        <f t="shared" si="278"/>
        <v>0</v>
      </c>
      <c r="S59" s="106">
        <f t="shared" si="278"/>
        <v>0</v>
      </c>
      <c r="T59" s="106">
        <f t="shared" si="278"/>
        <v>0</v>
      </c>
      <c r="U59" s="106">
        <f t="shared" si="278"/>
        <v>0</v>
      </c>
      <c r="V59" s="106">
        <f t="shared" si="278"/>
        <v>0</v>
      </c>
      <c r="W59" s="106">
        <f t="shared" si="278"/>
        <v>0</v>
      </c>
      <c r="X59" s="106">
        <f t="shared" ref="X59:AS59" si="279">X56</f>
        <v>0</v>
      </c>
      <c r="Y59" s="106">
        <f t="shared" si="279"/>
        <v>0</v>
      </c>
      <c r="Z59" s="106">
        <f t="shared" si="279"/>
        <v>0</v>
      </c>
      <c r="AA59" s="106">
        <f t="shared" si="279"/>
        <v>0</v>
      </c>
      <c r="AB59" s="106">
        <f t="shared" si="279"/>
        <v>0</v>
      </c>
      <c r="AC59" s="106">
        <f t="shared" si="279"/>
        <v>0</v>
      </c>
      <c r="AD59" s="106">
        <f t="shared" si="279"/>
        <v>0</v>
      </c>
      <c r="AE59" s="106">
        <f t="shared" si="279"/>
        <v>0</v>
      </c>
      <c r="AF59" s="106">
        <f t="shared" si="279"/>
        <v>0</v>
      </c>
      <c r="AG59" s="106">
        <f t="shared" si="279"/>
        <v>0</v>
      </c>
      <c r="AH59" s="106">
        <f t="shared" si="279"/>
        <v>0</v>
      </c>
      <c r="AI59" s="106">
        <f t="shared" si="279"/>
        <v>0</v>
      </c>
      <c r="AJ59" s="106">
        <f t="shared" si="279"/>
        <v>0</v>
      </c>
      <c r="AK59" s="106">
        <f t="shared" si="279"/>
        <v>0</v>
      </c>
      <c r="AL59" s="106">
        <f t="shared" si="279"/>
        <v>0</v>
      </c>
      <c r="AM59" s="106">
        <f t="shared" si="279"/>
        <v>0</v>
      </c>
      <c r="AN59" s="106">
        <f t="shared" si="279"/>
        <v>0</v>
      </c>
      <c r="AO59" s="106">
        <f t="shared" si="279"/>
        <v>0</v>
      </c>
      <c r="AP59" s="106">
        <f t="shared" si="279"/>
        <v>0</v>
      </c>
      <c r="AQ59" s="106">
        <f t="shared" si="279"/>
        <v>0</v>
      </c>
      <c r="AR59" s="106">
        <f t="shared" si="279"/>
        <v>0</v>
      </c>
      <c r="AS59" s="106">
        <f t="shared" si="279"/>
        <v>0</v>
      </c>
      <c r="AT59" s="106">
        <f t="shared" ref="AT59:CY59" si="280">AT56</f>
        <v>0</v>
      </c>
      <c r="AU59" s="106">
        <f t="shared" si="280"/>
        <v>0</v>
      </c>
      <c r="AV59" s="106">
        <f t="shared" si="280"/>
        <v>0</v>
      </c>
      <c r="AW59" s="106">
        <f t="shared" si="280"/>
        <v>0</v>
      </c>
      <c r="AX59" s="106">
        <f t="shared" si="280"/>
        <v>0</v>
      </c>
      <c r="AY59" s="106">
        <f t="shared" si="280"/>
        <v>0</v>
      </c>
      <c r="AZ59" s="106">
        <f t="shared" si="280"/>
        <v>0</v>
      </c>
      <c r="BA59" s="106">
        <f t="shared" si="280"/>
        <v>0</v>
      </c>
      <c r="BB59" s="106">
        <f t="shared" si="280"/>
        <v>0</v>
      </c>
      <c r="BC59" s="106">
        <f t="shared" si="280"/>
        <v>0</v>
      </c>
      <c r="BD59" s="106">
        <f t="shared" si="280"/>
        <v>0</v>
      </c>
      <c r="BE59" s="106">
        <f t="shared" si="280"/>
        <v>0</v>
      </c>
      <c r="BF59" s="106">
        <f t="shared" si="280"/>
        <v>0</v>
      </c>
      <c r="BG59" s="106">
        <f t="shared" si="280"/>
        <v>0</v>
      </c>
      <c r="BH59" s="106">
        <f t="shared" si="280"/>
        <v>0</v>
      </c>
      <c r="BI59" s="106">
        <f t="shared" si="280"/>
        <v>0</v>
      </c>
      <c r="BJ59" s="106">
        <f t="shared" si="280"/>
        <v>0</v>
      </c>
      <c r="BK59" s="106">
        <f t="shared" si="280"/>
        <v>0</v>
      </c>
      <c r="BL59" s="106">
        <f t="shared" si="280"/>
        <v>0</v>
      </c>
      <c r="BM59" s="106">
        <f t="shared" si="280"/>
        <v>0</v>
      </c>
      <c r="BN59" s="106">
        <f t="shared" si="280"/>
        <v>0</v>
      </c>
      <c r="BO59" s="106">
        <f t="shared" si="280"/>
        <v>0</v>
      </c>
      <c r="BP59" s="106">
        <f t="shared" si="280"/>
        <v>0</v>
      </c>
      <c r="BQ59" s="106">
        <f t="shared" si="280"/>
        <v>0</v>
      </c>
      <c r="BR59" s="106">
        <f t="shared" si="280"/>
        <v>0</v>
      </c>
      <c r="BS59" s="106">
        <f t="shared" si="280"/>
        <v>0</v>
      </c>
      <c r="BT59" s="106">
        <f t="shared" si="280"/>
        <v>0</v>
      </c>
      <c r="BU59" s="106">
        <f t="shared" si="280"/>
        <v>0</v>
      </c>
      <c r="BV59" s="106">
        <f t="shared" si="280"/>
        <v>0</v>
      </c>
      <c r="BW59" s="106">
        <f t="shared" si="280"/>
        <v>0</v>
      </c>
      <c r="BX59" s="106">
        <f t="shared" si="280"/>
        <v>0</v>
      </c>
      <c r="BY59" s="106">
        <f t="shared" si="280"/>
        <v>0</v>
      </c>
      <c r="BZ59" s="106">
        <f t="shared" si="280"/>
        <v>0</v>
      </c>
      <c r="CA59" s="106">
        <f t="shared" si="280"/>
        <v>0</v>
      </c>
      <c r="CB59" s="106">
        <f t="shared" si="280"/>
        <v>0</v>
      </c>
      <c r="CC59" s="106">
        <f t="shared" si="280"/>
        <v>0</v>
      </c>
      <c r="CD59" s="106">
        <f t="shared" si="280"/>
        <v>0</v>
      </c>
      <c r="CE59" s="106">
        <f t="shared" si="280"/>
        <v>0</v>
      </c>
      <c r="CF59" s="106">
        <f t="shared" si="280"/>
        <v>0</v>
      </c>
      <c r="CG59" s="106">
        <f t="shared" si="280"/>
        <v>0</v>
      </c>
      <c r="CH59" s="106">
        <f t="shared" si="280"/>
        <v>0</v>
      </c>
      <c r="CI59" s="106">
        <f t="shared" si="280"/>
        <v>0</v>
      </c>
      <c r="CJ59" s="106">
        <f t="shared" si="280"/>
        <v>0</v>
      </c>
      <c r="CK59" s="106">
        <f t="shared" si="280"/>
        <v>0</v>
      </c>
      <c r="CL59" s="106">
        <f t="shared" si="280"/>
        <v>0</v>
      </c>
      <c r="CM59" s="106">
        <f t="shared" si="280"/>
        <v>0</v>
      </c>
      <c r="CN59" s="106">
        <f t="shared" si="280"/>
        <v>0</v>
      </c>
      <c r="CO59" s="106">
        <f t="shared" si="280"/>
        <v>0</v>
      </c>
      <c r="CP59" s="106">
        <f t="shared" si="280"/>
        <v>0</v>
      </c>
      <c r="CQ59" s="106">
        <f t="shared" si="280"/>
        <v>0</v>
      </c>
      <c r="CR59" s="106">
        <f t="shared" si="280"/>
        <v>0</v>
      </c>
      <c r="CS59" s="106">
        <f t="shared" si="280"/>
        <v>0</v>
      </c>
      <c r="CT59" s="106">
        <f t="shared" si="280"/>
        <v>0</v>
      </c>
      <c r="CU59" s="106">
        <f t="shared" si="280"/>
        <v>0</v>
      </c>
      <c r="CV59" s="106">
        <f t="shared" si="280"/>
        <v>0</v>
      </c>
      <c r="CW59" s="106">
        <f t="shared" si="280"/>
        <v>0</v>
      </c>
      <c r="CX59" s="106">
        <f t="shared" si="280"/>
        <v>0</v>
      </c>
      <c r="CY59" s="107">
        <f t="shared" si="280"/>
        <v>0</v>
      </c>
    </row>
    <row r="60" spans="1:103" s="93" customFormat="1" x14ac:dyDescent="0.2">
      <c r="A60" s="142"/>
      <c r="B60" s="118">
        <v>2</v>
      </c>
      <c r="C60" s="76" t="s">
        <v>425</v>
      </c>
      <c r="D60" s="77" t="str">
        <f>"["&amp;LOOKUP($C$3,'Pulldown Menue'!$E:$F,'Pulldown Menue'!$F:$F)&amp;" per month]"</f>
        <v>[UGX per month]</v>
      </c>
      <c r="E60" s="105">
        <f t="shared" ref="E60:AJ60" si="281">E35+E42</f>
        <v>2130830</v>
      </c>
      <c r="F60" s="105">
        <f t="shared" si="281"/>
        <v>2130830</v>
      </c>
      <c r="G60" s="106">
        <f t="shared" si="281"/>
        <v>2130830</v>
      </c>
      <c r="H60" s="106">
        <f t="shared" si="281"/>
        <v>2170000</v>
      </c>
      <c r="I60" s="106">
        <f t="shared" si="281"/>
        <v>2148000</v>
      </c>
      <c r="J60" s="106">
        <f t="shared" si="281"/>
        <v>2177000</v>
      </c>
      <c r="K60" s="106">
        <f t="shared" si="281"/>
        <v>2046000</v>
      </c>
      <c r="L60" s="106">
        <f t="shared" si="281"/>
        <v>2105000</v>
      </c>
      <c r="M60" s="106">
        <f t="shared" si="281"/>
        <v>2139000</v>
      </c>
      <c r="N60" s="106">
        <f t="shared" si="281"/>
        <v>0</v>
      </c>
      <c r="O60" s="106">
        <f t="shared" si="281"/>
        <v>0</v>
      </c>
      <c r="P60" s="106">
        <f t="shared" si="281"/>
        <v>0</v>
      </c>
      <c r="Q60" s="106">
        <f t="shared" si="281"/>
        <v>0</v>
      </c>
      <c r="R60" s="106">
        <f t="shared" si="281"/>
        <v>0</v>
      </c>
      <c r="S60" s="106">
        <f t="shared" si="281"/>
        <v>0</v>
      </c>
      <c r="T60" s="106">
        <f t="shared" si="281"/>
        <v>0</v>
      </c>
      <c r="U60" s="106">
        <f t="shared" si="281"/>
        <v>0</v>
      </c>
      <c r="V60" s="106">
        <f t="shared" si="281"/>
        <v>0</v>
      </c>
      <c r="W60" s="106">
        <f t="shared" si="281"/>
        <v>0</v>
      </c>
      <c r="X60" s="106">
        <f t="shared" si="281"/>
        <v>0</v>
      </c>
      <c r="Y60" s="106">
        <f t="shared" si="281"/>
        <v>0</v>
      </c>
      <c r="Z60" s="106">
        <f t="shared" si="281"/>
        <v>0</v>
      </c>
      <c r="AA60" s="106">
        <f t="shared" si="281"/>
        <v>0</v>
      </c>
      <c r="AB60" s="106">
        <f t="shared" si="281"/>
        <v>0</v>
      </c>
      <c r="AC60" s="106">
        <f t="shared" si="281"/>
        <v>0</v>
      </c>
      <c r="AD60" s="106">
        <f t="shared" si="281"/>
        <v>0</v>
      </c>
      <c r="AE60" s="106">
        <f t="shared" si="281"/>
        <v>0</v>
      </c>
      <c r="AF60" s="106">
        <f t="shared" si="281"/>
        <v>0</v>
      </c>
      <c r="AG60" s="106">
        <f t="shared" si="281"/>
        <v>0</v>
      </c>
      <c r="AH60" s="106">
        <f t="shared" si="281"/>
        <v>0</v>
      </c>
      <c r="AI60" s="106">
        <f t="shared" si="281"/>
        <v>0</v>
      </c>
      <c r="AJ60" s="106">
        <f t="shared" si="281"/>
        <v>0</v>
      </c>
      <c r="AK60" s="106">
        <f t="shared" ref="AK60:BP60" si="282">AK35+AK42</f>
        <v>0</v>
      </c>
      <c r="AL60" s="106">
        <f t="shared" si="282"/>
        <v>0</v>
      </c>
      <c r="AM60" s="106">
        <f t="shared" si="282"/>
        <v>0</v>
      </c>
      <c r="AN60" s="106">
        <f t="shared" si="282"/>
        <v>0</v>
      </c>
      <c r="AO60" s="106">
        <f t="shared" si="282"/>
        <v>0</v>
      </c>
      <c r="AP60" s="106">
        <f t="shared" si="282"/>
        <v>0</v>
      </c>
      <c r="AQ60" s="106">
        <f t="shared" si="282"/>
        <v>0</v>
      </c>
      <c r="AR60" s="106">
        <f t="shared" si="282"/>
        <v>0</v>
      </c>
      <c r="AS60" s="106">
        <f t="shared" si="282"/>
        <v>0</v>
      </c>
      <c r="AT60" s="106">
        <f t="shared" si="282"/>
        <v>0</v>
      </c>
      <c r="AU60" s="106">
        <f t="shared" si="282"/>
        <v>0</v>
      </c>
      <c r="AV60" s="106">
        <f t="shared" si="282"/>
        <v>0</v>
      </c>
      <c r="AW60" s="106">
        <f t="shared" si="282"/>
        <v>0</v>
      </c>
      <c r="AX60" s="106">
        <f t="shared" si="282"/>
        <v>0</v>
      </c>
      <c r="AY60" s="106">
        <f t="shared" si="282"/>
        <v>0</v>
      </c>
      <c r="AZ60" s="106">
        <f t="shared" si="282"/>
        <v>0</v>
      </c>
      <c r="BA60" s="106">
        <f t="shared" si="282"/>
        <v>0</v>
      </c>
      <c r="BB60" s="106">
        <f t="shared" si="282"/>
        <v>0</v>
      </c>
      <c r="BC60" s="106">
        <f t="shared" si="282"/>
        <v>0</v>
      </c>
      <c r="BD60" s="106">
        <f t="shared" si="282"/>
        <v>0</v>
      </c>
      <c r="BE60" s="106">
        <f t="shared" si="282"/>
        <v>0</v>
      </c>
      <c r="BF60" s="106">
        <f t="shared" si="282"/>
        <v>0</v>
      </c>
      <c r="BG60" s="106">
        <f t="shared" si="282"/>
        <v>0</v>
      </c>
      <c r="BH60" s="106">
        <f t="shared" si="282"/>
        <v>0</v>
      </c>
      <c r="BI60" s="106">
        <f t="shared" si="282"/>
        <v>0</v>
      </c>
      <c r="BJ60" s="106">
        <f t="shared" si="282"/>
        <v>0</v>
      </c>
      <c r="BK60" s="106">
        <f t="shared" si="282"/>
        <v>0</v>
      </c>
      <c r="BL60" s="106">
        <f t="shared" si="282"/>
        <v>0</v>
      </c>
      <c r="BM60" s="106">
        <f t="shared" si="282"/>
        <v>0</v>
      </c>
      <c r="BN60" s="106">
        <f t="shared" si="282"/>
        <v>0</v>
      </c>
      <c r="BO60" s="106">
        <f t="shared" si="282"/>
        <v>0</v>
      </c>
      <c r="BP60" s="106">
        <f t="shared" si="282"/>
        <v>0</v>
      </c>
      <c r="BQ60" s="106">
        <f t="shared" ref="BQ60:CY60" si="283">BQ35+BQ42</f>
        <v>0</v>
      </c>
      <c r="BR60" s="106">
        <f t="shared" si="283"/>
        <v>0</v>
      </c>
      <c r="BS60" s="106">
        <f t="shared" si="283"/>
        <v>0</v>
      </c>
      <c r="BT60" s="106">
        <f t="shared" si="283"/>
        <v>0</v>
      </c>
      <c r="BU60" s="106">
        <f t="shared" si="283"/>
        <v>0</v>
      </c>
      <c r="BV60" s="106">
        <f t="shared" si="283"/>
        <v>0</v>
      </c>
      <c r="BW60" s="106">
        <f t="shared" si="283"/>
        <v>0</v>
      </c>
      <c r="BX60" s="106">
        <f t="shared" si="283"/>
        <v>0</v>
      </c>
      <c r="BY60" s="106">
        <f t="shared" si="283"/>
        <v>0</v>
      </c>
      <c r="BZ60" s="106">
        <f t="shared" si="283"/>
        <v>0</v>
      </c>
      <c r="CA60" s="106">
        <f t="shared" si="283"/>
        <v>0</v>
      </c>
      <c r="CB60" s="106">
        <f t="shared" si="283"/>
        <v>0</v>
      </c>
      <c r="CC60" s="106">
        <f t="shared" si="283"/>
        <v>0</v>
      </c>
      <c r="CD60" s="106">
        <f t="shared" si="283"/>
        <v>0</v>
      </c>
      <c r="CE60" s="106">
        <f t="shared" si="283"/>
        <v>0</v>
      </c>
      <c r="CF60" s="106">
        <f t="shared" si="283"/>
        <v>0</v>
      </c>
      <c r="CG60" s="106">
        <f t="shared" si="283"/>
        <v>0</v>
      </c>
      <c r="CH60" s="106">
        <f t="shared" si="283"/>
        <v>0</v>
      </c>
      <c r="CI60" s="106">
        <f t="shared" si="283"/>
        <v>0</v>
      </c>
      <c r="CJ60" s="106">
        <f t="shared" si="283"/>
        <v>0</v>
      </c>
      <c r="CK60" s="106">
        <f t="shared" si="283"/>
        <v>0</v>
      </c>
      <c r="CL60" s="106">
        <f t="shared" si="283"/>
        <v>0</v>
      </c>
      <c r="CM60" s="106">
        <f t="shared" si="283"/>
        <v>0</v>
      </c>
      <c r="CN60" s="106">
        <f t="shared" si="283"/>
        <v>0</v>
      </c>
      <c r="CO60" s="106">
        <f t="shared" si="283"/>
        <v>0</v>
      </c>
      <c r="CP60" s="106">
        <f t="shared" si="283"/>
        <v>0</v>
      </c>
      <c r="CQ60" s="106">
        <f t="shared" si="283"/>
        <v>0</v>
      </c>
      <c r="CR60" s="106">
        <f t="shared" si="283"/>
        <v>0</v>
      </c>
      <c r="CS60" s="106">
        <f t="shared" si="283"/>
        <v>0</v>
      </c>
      <c r="CT60" s="106">
        <f t="shared" si="283"/>
        <v>0</v>
      </c>
      <c r="CU60" s="106">
        <f t="shared" si="283"/>
        <v>0</v>
      </c>
      <c r="CV60" s="106">
        <f t="shared" si="283"/>
        <v>0</v>
      </c>
      <c r="CW60" s="106">
        <f t="shared" si="283"/>
        <v>0</v>
      </c>
      <c r="CX60" s="106">
        <f t="shared" si="283"/>
        <v>0</v>
      </c>
      <c r="CY60" s="107">
        <f t="shared" si="283"/>
        <v>0</v>
      </c>
    </row>
    <row r="61" spans="1:103" s="93" customFormat="1" x14ac:dyDescent="0.2">
      <c r="A61" s="142"/>
      <c r="B61" s="123"/>
      <c r="C61" s="122" t="s">
        <v>426</v>
      </c>
      <c r="D61" s="96" t="str">
        <f>"["&amp;LOOKUP($C$3,'Pulldown Menue'!$E:$F,'Pulldown Menue'!$F:$F)&amp;" per month]"</f>
        <v>[UGX per month]</v>
      </c>
      <c r="E61" s="108">
        <f>E59-E60</f>
        <v>633520</v>
      </c>
      <c r="F61" s="103">
        <f>F59-F60</f>
        <v>455405</v>
      </c>
      <c r="G61" s="109">
        <f>G59-G60</f>
        <v>633520</v>
      </c>
      <c r="H61" s="109">
        <f t="shared" ref="H61" si="284">H59-H60</f>
        <v>181000</v>
      </c>
      <c r="I61" s="109">
        <f t="shared" ref="I61" si="285">I59-I60</f>
        <v>504000</v>
      </c>
      <c r="J61" s="109">
        <f t="shared" ref="J61" si="286">J59-J60</f>
        <v>383000</v>
      </c>
      <c r="K61" s="109">
        <f t="shared" ref="K61" si="287">K59-K60</f>
        <v>511000</v>
      </c>
      <c r="L61" s="109">
        <f t="shared" ref="L61" si="288">L59-L60</f>
        <v>941000</v>
      </c>
      <c r="M61" s="109">
        <f t="shared" ref="M61" si="289">M59-M60</f>
        <v>1281000</v>
      </c>
      <c r="N61" s="109">
        <f t="shared" ref="N61" si="290">N59-N60</f>
        <v>0</v>
      </c>
      <c r="O61" s="109">
        <f t="shared" ref="O61" si="291">O59-O60</f>
        <v>0</v>
      </c>
      <c r="P61" s="109">
        <f t="shared" ref="P61" si="292">P59-P60</f>
        <v>0</v>
      </c>
      <c r="Q61" s="109">
        <f t="shared" ref="Q61" si="293">Q59-Q60</f>
        <v>0</v>
      </c>
      <c r="R61" s="109">
        <f t="shared" ref="R61" si="294">R59-R60</f>
        <v>0</v>
      </c>
      <c r="S61" s="109">
        <f t="shared" ref="S61" si="295">S59-S60</f>
        <v>0</v>
      </c>
      <c r="T61" s="109">
        <f t="shared" ref="T61" si="296">T59-T60</f>
        <v>0</v>
      </c>
      <c r="U61" s="109">
        <f t="shared" ref="U61" si="297">U59-U60</f>
        <v>0</v>
      </c>
      <c r="V61" s="109">
        <f t="shared" ref="V61" si="298">V59-V60</f>
        <v>0</v>
      </c>
      <c r="W61" s="109">
        <f t="shared" ref="W61" si="299">W59-W60</f>
        <v>0</v>
      </c>
      <c r="X61" s="109">
        <f t="shared" ref="X61" si="300">X59-X60</f>
        <v>0</v>
      </c>
      <c r="Y61" s="109">
        <f t="shared" ref="Y61" si="301">Y59-Y60</f>
        <v>0</v>
      </c>
      <c r="Z61" s="109">
        <f t="shared" ref="Z61" si="302">Z59-Z60</f>
        <v>0</v>
      </c>
      <c r="AA61" s="109">
        <f t="shared" ref="AA61" si="303">AA59-AA60</f>
        <v>0</v>
      </c>
      <c r="AB61" s="109">
        <f t="shared" ref="AB61" si="304">AB59-AB60</f>
        <v>0</v>
      </c>
      <c r="AC61" s="109">
        <f t="shared" ref="AC61" si="305">AC59-AC60</f>
        <v>0</v>
      </c>
      <c r="AD61" s="109">
        <f t="shared" ref="AD61" si="306">AD59-AD60</f>
        <v>0</v>
      </c>
      <c r="AE61" s="109">
        <f t="shared" ref="AE61" si="307">AE59-AE60</f>
        <v>0</v>
      </c>
      <c r="AF61" s="109">
        <f t="shared" ref="AF61" si="308">AF59-AF60</f>
        <v>0</v>
      </c>
      <c r="AG61" s="109">
        <f t="shared" ref="AG61" si="309">AG59-AG60</f>
        <v>0</v>
      </c>
      <c r="AH61" s="109">
        <f t="shared" ref="AH61" si="310">AH59-AH60</f>
        <v>0</v>
      </c>
      <c r="AI61" s="109">
        <f t="shared" ref="AI61" si="311">AI59-AI60</f>
        <v>0</v>
      </c>
      <c r="AJ61" s="109">
        <f t="shared" ref="AJ61" si="312">AJ59-AJ60</f>
        <v>0</v>
      </c>
      <c r="AK61" s="109">
        <f t="shared" ref="AK61" si="313">AK59-AK60</f>
        <v>0</v>
      </c>
      <c r="AL61" s="109">
        <f t="shared" ref="AL61" si="314">AL59-AL60</f>
        <v>0</v>
      </c>
      <c r="AM61" s="109">
        <f t="shared" ref="AM61" si="315">AM59-AM60</f>
        <v>0</v>
      </c>
      <c r="AN61" s="109">
        <f t="shared" ref="AN61" si="316">AN59-AN60</f>
        <v>0</v>
      </c>
      <c r="AO61" s="109">
        <f t="shared" ref="AO61" si="317">AO59-AO60</f>
        <v>0</v>
      </c>
      <c r="AP61" s="109">
        <f t="shared" ref="AP61" si="318">AP59-AP60</f>
        <v>0</v>
      </c>
      <c r="AQ61" s="109">
        <f t="shared" ref="AQ61" si="319">AQ59-AQ60</f>
        <v>0</v>
      </c>
      <c r="AR61" s="109">
        <f t="shared" ref="AR61" si="320">AR59-AR60</f>
        <v>0</v>
      </c>
      <c r="AS61" s="109">
        <f t="shared" ref="AS61" si="321">AS59-AS60</f>
        <v>0</v>
      </c>
      <c r="AT61" s="109">
        <f t="shared" ref="AT61" si="322">AT59-AT60</f>
        <v>0</v>
      </c>
      <c r="AU61" s="109">
        <f t="shared" ref="AU61" si="323">AU59-AU60</f>
        <v>0</v>
      </c>
      <c r="AV61" s="109">
        <f t="shared" ref="AV61" si="324">AV59-AV60</f>
        <v>0</v>
      </c>
      <c r="AW61" s="109">
        <f t="shared" ref="AW61" si="325">AW59-AW60</f>
        <v>0</v>
      </c>
      <c r="AX61" s="109">
        <f t="shared" ref="AX61" si="326">AX59-AX60</f>
        <v>0</v>
      </c>
      <c r="AY61" s="109">
        <f t="shared" ref="AY61" si="327">AY59-AY60</f>
        <v>0</v>
      </c>
      <c r="AZ61" s="109">
        <f t="shared" ref="AZ61" si="328">AZ59-AZ60</f>
        <v>0</v>
      </c>
      <c r="BA61" s="109">
        <f t="shared" ref="BA61" si="329">BA59-BA60</f>
        <v>0</v>
      </c>
      <c r="BB61" s="109">
        <f t="shared" ref="BB61" si="330">BB59-BB60</f>
        <v>0</v>
      </c>
      <c r="BC61" s="109">
        <f t="shared" ref="BC61" si="331">BC59-BC60</f>
        <v>0</v>
      </c>
      <c r="BD61" s="109">
        <f t="shared" ref="BD61" si="332">BD59-BD60</f>
        <v>0</v>
      </c>
      <c r="BE61" s="109">
        <f t="shared" ref="BE61" si="333">BE59-BE60</f>
        <v>0</v>
      </c>
      <c r="BF61" s="109">
        <f t="shared" ref="BF61" si="334">BF59-BF60</f>
        <v>0</v>
      </c>
      <c r="BG61" s="109">
        <f t="shared" ref="BG61" si="335">BG59-BG60</f>
        <v>0</v>
      </c>
      <c r="BH61" s="109">
        <f t="shared" ref="BH61" si="336">BH59-BH60</f>
        <v>0</v>
      </c>
      <c r="BI61" s="109">
        <f t="shared" ref="BI61" si="337">BI59-BI60</f>
        <v>0</v>
      </c>
      <c r="BJ61" s="109">
        <f t="shared" ref="BJ61" si="338">BJ59-BJ60</f>
        <v>0</v>
      </c>
      <c r="BK61" s="109">
        <f t="shared" ref="BK61" si="339">BK59-BK60</f>
        <v>0</v>
      </c>
      <c r="BL61" s="109">
        <f t="shared" ref="BL61" si="340">BL59-BL60</f>
        <v>0</v>
      </c>
      <c r="BM61" s="109">
        <f t="shared" ref="BM61" si="341">BM59-BM60</f>
        <v>0</v>
      </c>
      <c r="BN61" s="109">
        <f t="shared" ref="BN61" si="342">BN59-BN60</f>
        <v>0</v>
      </c>
      <c r="BO61" s="109">
        <f t="shared" ref="BO61" si="343">BO59-BO60</f>
        <v>0</v>
      </c>
      <c r="BP61" s="109">
        <f t="shared" ref="BP61" si="344">BP59-BP60</f>
        <v>0</v>
      </c>
      <c r="BQ61" s="109">
        <f t="shared" ref="BQ61" si="345">BQ59-BQ60</f>
        <v>0</v>
      </c>
      <c r="BR61" s="109">
        <f t="shared" ref="BR61" si="346">BR59-BR60</f>
        <v>0</v>
      </c>
      <c r="BS61" s="109">
        <f t="shared" ref="BS61" si="347">BS59-BS60</f>
        <v>0</v>
      </c>
      <c r="BT61" s="109">
        <f t="shared" ref="BT61" si="348">BT59-BT60</f>
        <v>0</v>
      </c>
      <c r="BU61" s="109">
        <f t="shared" ref="BU61" si="349">BU59-BU60</f>
        <v>0</v>
      </c>
      <c r="BV61" s="109">
        <f t="shared" ref="BV61" si="350">BV59-BV60</f>
        <v>0</v>
      </c>
      <c r="BW61" s="109">
        <f t="shared" ref="BW61" si="351">BW59-BW60</f>
        <v>0</v>
      </c>
      <c r="BX61" s="109">
        <f t="shared" ref="BX61" si="352">BX59-BX60</f>
        <v>0</v>
      </c>
      <c r="BY61" s="109">
        <f t="shared" ref="BY61" si="353">BY59-BY60</f>
        <v>0</v>
      </c>
      <c r="BZ61" s="109">
        <f t="shared" ref="BZ61" si="354">BZ59-BZ60</f>
        <v>0</v>
      </c>
      <c r="CA61" s="109">
        <f t="shared" ref="CA61" si="355">CA59-CA60</f>
        <v>0</v>
      </c>
      <c r="CB61" s="109">
        <f t="shared" ref="CB61" si="356">CB59-CB60</f>
        <v>0</v>
      </c>
      <c r="CC61" s="109">
        <f t="shared" ref="CC61" si="357">CC59-CC60</f>
        <v>0</v>
      </c>
      <c r="CD61" s="109">
        <f t="shared" ref="CD61" si="358">CD59-CD60</f>
        <v>0</v>
      </c>
      <c r="CE61" s="109">
        <f t="shared" ref="CE61" si="359">CE59-CE60</f>
        <v>0</v>
      </c>
      <c r="CF61" s="109">
        <f t="shared" ref="CF61" si="360">CF59-CF60</f>
        <v>0</v>
      </c>
      <c r="CG61" s="109">
        <f t="shared" ref="CG61" si="361">CG59-CG60</f>
        <v>0</v>
      </c>
      <c r="CH61" s="109">
        <f t="shared" ref="CH61" si="362">CH59-CH60</f>
        <v>0</v>
      </c>
      <c r="CI61" s="109">
        <f t="shared" ref="CI61" si="363">CI59-CI60</f>
        <v>0</v>
      </c>
      <c r="CJ61" s="109">
        <f t="shared" ref="CJ61" si="364">CJ59-CJ60</f>
        <v>0</v>
      </c>
      <c r="CK61" s="109">
        <f t="shared" ref="CK61" si="365">CK59-CK60</f>
        <v>0</v>
      </c>
      <c r="CL61" s="109">
        <f t="shared" ref="CL61" si="366">CL59-CL60</f>
        <v>0</v>
      </c>
      <c r="CM61" s="109">
        <f t="shared" ref="CM61" si="367">CM59-CM60</f>
        <v>0</v>
      </c>
      <c r="CN61" s="109">
        <f t="shared" ref="CN61" si="368">CN59-CN60</f>
        <v>0</v>
      </c>
      <c r="CO61" s="109">
        <f t="shared" ref="CO61" si="369">CO59-CO60</f>
        <v>0</v>
      </c>
      <c r="CP61" s="109">
        <f t="shared" ref="CP61" si="370">CP59-CP60</f>
        <v>0</v>
      </c>
      <c r="CQ61" s="109">
        <f t="shared" ref="CQ61" si="371">CQ59-CQ60</f>
        <v>0</v>
      </c>
      <c r="CR61" s="109">
        <f t="shared" ref="CR61" si="372">CR59-CR60</f>
        <v>0</v>
      </c>
      <c r="CS61" s="109">
        <f t="shared" ref="CS61" si="373">CS59-CS60</f>
        <v>0</v>
      </c>
      <c r="CT61" s="109">
        <f t="shared" ref="CT61" si="374">CT59-CT60</f>
        <v>0</v>
      </c>
      <c r="CU61" s="109">
        <f t="shared" ref="CU61" si="375">CU59-CU60</f>
        <v>0</v>
      </c>
      <c r="CV61" s="109">
        <f t="shared" ref="CV61" si="376">CV59-CV60</f>
        <v>0</v>
      </c>
      <c r="CW61" s="109">
        <f t="shared" ref="CW61" si="377">CW59-CW60</f>
        <v>0</v>
      </c>
      <c r="CX61" s="109">
        <f t="shared" ref="CX61" si="378">CX59-CX60</f>
        <v>0</v>
      </c>
      <c r="CY61" s="110">
        <f t="shared" ref="CY61" si="379">CY59-CY60</f>
        <v>0</v>
      </c>
    </row>
    <row r="63" spans="1:103" ht="14" customHeight="1" x14ac:dyDescent="0.2">
      <c r="A63" s="145" t="s">
        <v>460</v>
      </c>
      <c r="B63" s="117" t="s">
        <v>0</v>
      </c>
      <c r="C63" s="68" t="s">
        <v>1</v>
      </c>
      <c r="D63" s="69" t="s">
        <v>19</v>
      </c>
      <c r="E63" s="74"/>
      <c r="F63" s="70" t="s">
        <v>468</v>
      </c>
      <c r="G63" s="71" t="s">
        <v>17</v>
      </c>
      <c r="H63" s="72">
        <f>H$5</f>
        <v>43556</v>
      </c>
      <c r="I63" s="72">
        <f>I$5</f>
        <v>43586</v>
      </c>
      <c r="J63" s="72">
        <f t="shared" ref="J63:BU63" si="380">J$5</f>
        <v>43617</v>
      </c>
      <c r="K63" s="72">
        <f t="shared" si="380"/>
        <v>43647</v>
      </c>
      <c r="L63" s="72">
        <f t="shared" si="380"/>
        <v>43678</v>
      </c>
      <c r="M63" s="72">
        <f t="shared" si="380"/>
        <v>43709</v>
      </c>
      <c r="N63" s="72">
        <f t="shared" si="380"/>
        <v>43739</v>
      </c>
      <c r="O63" s="72">
        <f t="shared" si="380"/>
        <v>43770</v>
      </c>
      <c r="P63" s="72">
        <f t="shared" si="380"/>
        <v>43800</v>
      </c>
      <c r="Q63" s="72">
        <f t="shared" si="380"/>
        <v>43831</v>
      </c>
      <c r="R63" s="72">
        <f t="shared" si="380"/>
        <v>43862</v>
      </c>
      <c r="S63" s="72">
        <f t="shared" si="380"/>
        <v>43891</v>
      </c>
      <c r="T63" s="72">
        <f t="shared" si="380"/>
        <v>43922</v>
      </c>
      <c r="U63" s="72">
        <f t="shared" si="380"/>
        <v>43952</v>
      </c>
      <c r="V63" s="72">
        <f t="shared" si="380"/>
        <v>43983</v>
      </c>
      <c r="W63" s="72">
        <f t="shared" si="380"/>
        <v>44013</v>
      </c>
      <c r="X63" s="72">
        <f t="shared" si="380"/>
        <v>44044</v>
      </c>
      <c r="Y63" s="72">
        <f t="shared" si="380"/>
        <v>44075</v>
      </c>
      <c r="Z63" s="72">
        <f t="shared" si="380"/>
        <v>44105</v>
      </c>
      <c r="AA63" s="72">
        <f t="shared" si="380"/>
        <v>44136</v>
      </c>
      <c r="AB63" s="72">
        <f t="shared" si="380"/>
        <v>44166</v>
      </c>
      <c r="AC63" s="72">
        <f t="shared" si="380"/>
        <v>44197</v>
      </c>
      <c r="AD63" s="72">
        <f t="shared" si="380"/>
        <v>44228</v>
      </c>
      <c r="AE63" s="72">
        <f t="shared" si="380"/>
        <v>44256</v>
      </c>
      <c r="AF63" s="72">
        <f t="shared" si="380"/>
        <v>44287</v>
      </c>
      <c r="AG63" s="72">
        <f t="shared" si="380"/>
        <v>44317</v>
      </c>
      <c r="AH63" s="72">
        <f t="shared" si="380"/>
        <v>44348</v>
      </c>
      <c r="AI63" s="72">
        <f t="shared" si="380"/>
        <v>44378</v>
      </c>
      <c r="AJ63" s="72">
        <f t="shared" si="380"/>
        <v>44409</v>
      </c>
      <c r="AK63" s="72">
        <f t="shared" si="380"/>
        <v>44440</v>
      </c>
      <c r="AL63" s="72">
        <f t="shared" si="380"/>
        <v>44470</v>
      </c>
      <c r="AM63" s="72">
        <f t="shared" si="380"/>
        <v>44501</v>
      </c>
      <c r="AN63" s="72">
        <f t="shared" si="380"/>
        <v>44531</v>
      </c>
      <c r="AO63" s="72">
        <f t="shared" si="380"/>
        <v>44562</v>
      </c>
      <c r="AP63" s="72">
        <f t="shared" si="380"/>
        <v>44593</v>
      </c>
      <c r="AQ63" s="72">
        <f t="shared" si="380"/>
        <v>44621</v>
      </c>
      <c r="AR63" s="72">
        <f t="shared" si="380"/>
        <v>44652</v>
      </c>
      <c r="AS63" s="72">
        <f t="shared" si="380"/>
        <v>44682</v>
      </c>
      <c r="AT63" s="72">
        <f t="shared" si="380"/>
        <v>44713</v>
      </c>
      <c r="AU63" s="72">
        <f t="shared" si="380"/>
        <v>44743</v>
      </c>
      <c r="AV63" s="72">
        <f t="shared" si="380"/>
        <v>44774</v>
      </c>
      <c r="AW63" s="72">
        <f t="shared" si="380"/>
        <v>44805</v>
      </c>
      <c r="AX63" s="72">
        <f t="shared" si="380"/>
        <v>44835</v>
      </c>
      <c r="AY63" s="72">
        <f t="shared" si="380"/>
        <v>44866</v>
      </c>
      <c r="AZ63" s="72">
        <f t="shared" si="380"/>
        <v>44896</v>
      </c>
      <c r="BA63" s="72">
        <f t="shared" si="380"/>
        <v>44927</v>
      </c>
      <c r="BB63" s="72">
        <f t="shared" si="380"/>
        <v>44958</v>
      </c>
      <c r="BC63" s="72">
        <f t="shared" si="380"/>
        <v>44986</v>
      </c>
      <c r="BD63" s="72">
        <f t="shared" si="380"/>
        <v>45017</v>
      </c>
      <c r="BE63" s="72">
        <f t="shared" si="380"/>
        <v>45047</v>
      </c>
      <c r="BF63" s="72">
        <f t="shared" si="380"/>
        <v>45078</v>
      </c>
      <c r="BG63" s="72">
        <f t="shared" si="380"/>
        <v>45108</v>
      </c>
      <c r="BH63" s="72">
        <f t="shared" si="380"/>
        <v>45139</v>
      </c>
      <c r="BI63" s="72">
        <f t="shared" si="380"/>
        <v>45170</v>
      </c>
      <c r="BJ63" s="72">
        <f t="shared" si="380"/>
        <v>45200</v>
      </c>
      <c r="BK63" s="72">
        <f t="shared" si="380"/>
        <v>45231</v>
      </c>
      <c r="BL63" s="72">
        <f t="shared" si="380"/>
        <v>45261</v>
      </c>
      <c r="BM63" s="72">
        <f t="shared" si="380"/>
        <v>45292</v>
      </c>
      <c r="BN63" s="72">
        <f t="shared" si="380"/>
        <v>45323</v>
      </c>
      <c r="BO63" s="72">
        <f t="shared" si="380"/>
        <v>45352</v>
      </c>
      <c r="BP63" s="72">
        <f t="shared" si="380"/>
        <v>45383</v>
      </c>
      <c r="BQ63" s="72">
        <f t="shared" si="380"/>
        <v>45413</v>
      </c>
      <c r="BR63" s="72">
        <f t="shared" si="380"/>
        <v>45444</v>
      </c>
      <c r="BS63" s="72">
        <f t="shared" si="380"/>
        <v>45474</v>
      </c>
      <c r="BT63" s="72">
        <f t="shared" si="380"/>
        <v>45505</v>
      </c>
      <c r="BU63" s="72">
        <f t="shared" si="380"/>
        <v>45536</v>
      </c>
      <c r="BV63" s="72">
        <f t="shared" ref="BV63:CY63" si="381">BV$5</f>
        <v>45566</v>
      </c>
      <c r="BW63" s="72">
        <f t="shared" si="381"/>
        <v>45597</v>
      </c>
      <c r="BX63" s="72">
        <f t="shared" si="381"/>
        <v>45627</v>
      </c>
      <c r="BY63" s="72">
        <f t="shared" si="381"/>
        <v>45658</v>
      </c>
      <c r="BZ63" s="72">
        <f t="shared" si="381"/>
        <v>45689</v>
      </c>
      <c r="CA63" s="72">
        <f t="shared" si="381"/>
        <v>45717</v>
      </c>
      <c r="CB63" s="72">
        <f t="shared" si="381"/>
        <v>45748</v>
      </c>
      <c r="CC63" s="72">
        <f t="shared" si="381"/>
        <v>45778</v>
      </c>
      <c r="CD63" s="72">
        <f t="shared" si="381"/>
        <v>45809</v>
      </c>
      <c r="CE63" s="72">
        <f t="shared" si="381"/>
        <v>45839</v>
      </c>
      <c r="CF63" s="72">
        <f t="shared" si="381"/>
        <v>45870</v>
      </c>
      <c r="CG63" s="72">
        <f t="shared" si="381"/>
        <v>45901</v>
      </c>
      <c r="CH63" s="72">
        <f t="shared" si="381"/>
        <v>45931</v>
      </c>
      <c r="CI63" s="72">
        <f t="shared" si="381"/>
        <v>45962</v>
      </c>
      <c r="CJ63" s="72">
        <f t="shared" si="381"/>
        <v>45992</v>
      </c>
      <c r="CK63" s="72">
        <f t="shared" si="381"/>
        <v>46023</v>
      </c>
      <c r="CL63" s="72">
        <f t="shared" si="381"/>
        <v>46054</v>
      </c>
      <c r="CM63" s="72">
        <f t="shared" si="381"/>
        <v>46082</v>
      </c>
      <c r="CN63" s="72">
        <f t="shared" si="381"/>
        <v>46113</v>
      </c>
      <c r="CO63" s="72">
        <f t="shared" si="381"/>
        <v>46143</v>
      </c>
      <c r="CP63" s="72">
        <f t="shared" si="381"/>
        <v>46174</v>
      </c>
      <c r="CQ63" s="72">
        <f t="shared" si="381"/>
        <v>46204</v>
      </c>
      <c r="CR63" s="72">
        <f t="shared" si="381"/>
        <v>46235</v>
      </c>
      <c r="CS63" s="72">
        <f t="shared" si="381"/>
        <v>46266</v>
      </c>
      <c r="CT63" s="72">
        <f t="shared" si="381"/>
        <v>46296</v>
      </c>
      <c r="CU63" s="72">
        <f t="shared" si="381"/>
        <v>46327</v>
      </c>
      <c r="CV63" s="72">
        <f t="shared" si="381"/>
        <v>46357</v>
      </c>
      <c r="CW63" s="72">
        <f t="shared" si="381"/>
        <v>46388</v>
      </c>
      <c r="CX63" s="72">
        <f t="shared" si="381"/>
        <v>46419</v>
      </c>
      <c r="CY63" s="73">
        <f t="shared" si="381"/>
        <v>46447</v>
      </c>
    </row>
    <row r="64" spans="1:103" s="93" customFormat="1" x14ac:dyDescent="0.2">
      <c r="A64" s="145"/>
      <c r="B64" s="118">
        <v>1</v>
      </c>
      <c r="C64" s="76" t="s">
        <v>426</v>
      </c>
      <c r="D64" s="77" t="str">
        <f>"["&amp;LOOKUP($C$3,'Pulldown Menue'!$E:$F,'Pulldown Menue'!$F:$F)&amp;" per month]"</f>
        <v>[UGX per month]</v>
      </c>
      <c r="E64" s="105">
        <f>E61</f>
        <v>633520</v>
      </c>
      <c r="F64" s="105">
        <f>F61</f>
        <v>455405</v>
      </c>
      <c r="G64" s="106">
        <f>G61</f>
        <v>633520</v>
      </c>
      <c r="H64" s="106">
        <f t="shared" ref="H64:I64" si="382">H61</f>
        <v>181000</v>
      </c>
      <c r="I64" s="106">
        <f t="shared" si="382"/>
        <v>504000</v>
      </c>
      <c r="J64" s="106">
        <f t="shared" ref="J64:W64" si="383">J61</f>
        <v>383000</v>
      </c>
      <c r="K64" s="106">
        <f t="shared" si="383"/>
        <v>511000</v>
      </c>
      <c r="L64" s="106">
        <f t="shared" si="383"/>
        <v>941000</v>
      </c>
      <c r="M64" s="106">
        <f t="shared" si="383"/>
        <v>1281000</v>
      </c>
      <c r="N64" s="106">
        <f t="shared" si="383"/>
        <v>0</v>
      </c>
      <c r="O64" s="106">
        <f t="shared" si="383"/>
        <v>0</v>
      </c>
      <c r="P64" s="106">
        <f t="shared" si="383"/>
        <v>0</v>
      </c>
      <c r="Q64" s="106">
        <f t="shared" si="383"/>
        <v>0</v>
      </c>
      <c r="R64" s="106">
        <f t="shared" si="383"/>
        <v>0</v>
      </c>
      <c r="S64" s="106">
        <f t="shared" si="383"/>
        <v>0</v>
      </c>
      <c r="T64" s="106">
        <f t="shared" si="383"/>
        <v>0</v>
      </c>
      <c r="U64" s="106">
        <f t="shared" si="383"/>
        <v>0</v>
      </c>
      <c r="V64" s="106">
        <f t="shared" si="383"/>
        <v>0</v>
      </c>
      <c r="W64" s="106">
        <f t="shared" si="383"/>
        <v>0</v>
      </c>
      <c r="X64" s="106">
        <f t="shared" ref="X64:AS64" si="384">X61</f>
        <v>0</v>
      </c>
      <c r="Y64" s="106">
        <f t="shared" si="384"/>
        <v>0</v>
      </c>
      <c r="Z64" s="106">
        <f t="shared" si="384"/>
        <v>0</v>
      </c>
      <c r="AA64" s="106">
        <f t="shared" si="384"/>
        <v>0</v>
      </c>
      <c r="AB64" s="106">
        <f t="shared" si="384"/>
        <v>0</v>
      </c>
      <c r="AC64" s="106">
        <f t="shared" si="384"/>
        <v>0</v>
      </c>
      <c r="AD64" s="106">
        <f t="shared" si="384"/>
        <v>0</v>
      </c>
      <c r="AE64" s="106">
        <f t="shared" si="384"/>
        <v>0</v>
      </c>
      <c r="AF64" s="106">
        <f t="shared" si="384"/>
        <v>0</v>
      </c>
      <c r="AG64" s="106">
        <f t="shared" si="384"/>
        <v>0</v>
      </c>
      <c r="AH64" s="106">
        <f t="shared" si="384"/>
        <v>0</v>
      </c>
      <c r="AI64" s="106">
        <f t="shared" si="384"/>
        <v>0</v>
      </c>
      <c r="AJ64" s="106">
        <f t="shared" si="384"/>
        <v>0</v>
      </c>
      <c r="AK64" s="106">
        <f t="shared" si="384"/>
        <v>0</v>
      </c>
      <c r="AL64" s="106">
        <f t="shared" si="384"/>
        <v>0</v>
      </c>
      <c r="AM64" s="106">
        <f t="shared" si="384"/>
        <v>0</v>
      </c>
      <c r="AN64" s="106">
        <f t="shared" si="384"/>
        <v>0</v>
      </c>
      <c r="AO64" s="106">
        <f t="shared" si="384"/>
        <v>0</v>
      </c>
      <c r="AP64" s="106">
        <f t="shared" si="384"/>
        <v>0</v>
      </c>
      <c r="AQ64" s="106">
        <f t="shared" si="384"/>
        <v>0</v>
      </c>
      <c r="AR64" s="106">
        <f t="shared" si="384"/>
        <v>0</v>
      </c>
      <c r="AS64" s="106">
        <f t="shared" si="384"/>
        <v>0</v>
      </c>
      <c r="AT64" s="106">
        <f t="shared" ref="AT64:CY64" si="385">AT61</f>
        <v>0</v>
      </c>
      <c r="AU64" s="106">
        <f t="shared" si="385"/>
        <v>0</v>
      </c>
      <c r="AV64" s="106">
        <f t="shared" si="385"/>
        <v>0</v>
      </c>
      <c r="AW64" s="106">
        <f t="shared" si="385"/>
        <v>0</v>
      </c>
      <c r="AX64" s="106">
        <f t="shared" si="385"/>
        <v>0</v>
      </c>
      <c r="AY64" s="106">
        <f t="shared" si="385"/>
        <v>0</v>
      </c>
      <c r="AZ64" s="106">
        <f t="shared" si="385"/>
        <v>0</v>
      </c>
      <c r="BA64" s="106">
        <f t="shared" si="385"/>
        <v>0</v>
      </c>
      <c r="BB64" s="106">
        <f t="shared" si="385"/>
        <v>0</v>
      </c>
      <c r="BC64" s="106">
        <f t="shared" si="385"/>
        <v>0</v>
      </c>
      <c r="BD64" s="106">
        <f t="shared" si="385"/>
        <v>0</v>
      </c>
      <c r="BE64" s="106">
        <f t="shared" si="385"/>
        <v>0</v>
      </c>
      <c r="BF64" s="106">
        <f t="shared" si="385"/>
        <v>0</v>
      </c>
      <c r="BG64" s="106">
        <f t="shared" si="385"/>
        <v>0</v>
      </c>
      <c r="BH64" s="106">
        <f t="shared" si="385"/>
        <v>0</v>
      </c>
      <c r="BI64" s="106">
        <f t="shared" si="385"/>
        <v>0</v>
      </c>
      <c r="BJ64" s="106">
        <f t="shared" si="385"/>
        <v>0</v>
      </c>
      <c r="BK64" s="106">
        <f t="shared" si="385"/>
        <v>0</v>
      </c>
      <c r="BL64" s="106">
        <f t="shared" si="385"/>
        <v>0</v>
      </c>
      <c r="BM64" s="106">
        <f t="shared" si="385"/>
        <v>0</v>
      </c>
      <c r="BN64" s="106">
        <f t="shared" si="385"/>
        <v>0</v>
      </c>
      <c r="BO64" s="106">
        <f t="shared" si="385"/>
        <v>0</v>
      </c>
      <c r="BP64" s="106">
        <f t="shared" si="385"/>
        <v>0</v>
      </c>
      <c r="BQ64" s="106">
        <f t="shared" si="385"/>
        <v>0</v>
      </c>
      <c r="BR64" s="106">
        <f t="shared" si="385"/>
        <v>0</v>
      </c>
      <c r="BS64" s="106">
        <f t="shared" si="385"/>
        <v>0</v>
      </c>
      <c r="BT64" s="106">
        <f t="shared" si="385"/>
        <v>0</v>
      </c>
      <c r="BU64" s="106">
        <f t="shared" si="385"/>
        <v>0</v>
      </c>
      <c r="BV64" s="106">
        <f t="shared" si="385"/>
        <v>0</v>
      </c>
      <c r="BW64" s="106">
        <f t="shared" si="385"/>
        <v>0</v>
      </c>
      <c r="BX64" s="106">
        <f t="shared" si="385"/>
        <v>0</v>
      </c>
      <c r="BY64" s="106">
        <f t="shared" si="385"/>
        <v>0</v>
      </c>
      <c r="BZ64" s="106">
        <f t="shared" si="385"/>
        <v>0</v>
      </c>
      <c r="CA64" s="106">
        <f t="shared" si="385"/>
        <v>0</v>
      </c>
      <c r="CB64" s="106">
        <f t="shared" si="385"/>
        <v>0</v>
      </c>
      <c r="CC64" s="106">
        <f t="shared" si="385"/>
        <v>0</v>
      </c>
      <c r="CD64" s="106">
        <f t="shared" si="385"/>
        <v>0</v>
      </c>
      <c r="CE64" s="106">
        <f t="shared" si="385"/>
        <v>0</v>
      </c>
      <c r="CF64" s="106">
        <f t="shared" si="385"/>
        <v>0</v>
      </c>
      <c r="CG64" s="106">
        <f t="shared" si="385"/>
        <v>0</v>
      </c>
      <c r="CH64" s="106">
        <f t="shared" si="385"/>
        <v>0</v>
      </c>
      <c r="CI64" s="106">
        <f t="shared" si="385"/>
        <v>0</v>
      </c>
      <c r="CJ64" s="106">
        <f t="shared" si="385"/>
        <v>0</v>
      </c>
      <c r="CK64" s="106">
        <f t="shared" si="385"/>
        <v>0</v>
      </c>
      <c r="CL64" s="106">
        <f t="shared" si="385"/>
        <v>0</v>
      </c>
      <c r="CM64" s="106">
        <f t="shared" si="385"/>
        <v>0</v>
      </c>
      <c r="CN64" s="106">
        <f t="shared" si="385"/>
        <v>0</v>
      </c>
      <c r="CO64" s="106">
        <f t="shared" si="385"/>
        <v>0</v>
      </c>
      <c r="CP64" s="106">
        <f t="shared" si="385"/>
        <v>0</v>
      </c>
      <c r="CQ64" s="106">
        <f t="shared" si="385"/>
        <v>0</v>
      </c>
      <c r="CR64" s="106">
        <f t="shared" si="385"/>
        <v>0</v>
      </c>
      <c r="CS64" s="106">
        <f t="shared" si="385"/>
        <v>0</v>
      </c>
      <c r="CT64" s="106">
        <f t="shared" si="385"/>
        <v>0</v>
      </c>
      <c r="CU64" s="106">
        <f t="shared" si="385"/>
        <v>0</v>
      </c>
      <c r="CV64" s="106">
        <f t="shared" si="385"/>
        <v>0</v>
      </c>
      <c r="CW64" s="106">
        <f t="shared" si="385"/>
        <v>0</v>
      </c>
      <c r="CX64" s="106">
        <f t="shared" si="385"/>
        <v>0</v>
      </c>
      <c r="CY64" s="107">
        <f t="shared" si="385"/>
        <v>0</v>
      </c>
    </row>
    <row r="65" spans="1:103" s="93" customFormat="1" x14ac:dyDescent="0.2">
      <c r="A65" s="145"/>
      <c r="B65" s="118">
        <v>2</v>
      </c>
      <c r="C65" s="76" t="s">
        <v>427</v>
      </c>
      <c r="D65" s="77" t="str">
        <f>"["&amp;LOOKUP($C$3,'Pulldown Menue'!$E:$F,'Pulldown Menue'!$F:$F)&amp;" per month]"</f>
        <v>[UGX per month]</v>
      </c>
      <c r="E65" s="105">
        <f t="shared" ref="E65:AJ65" si="386">E47</f>
        <v>57000</v>
      </c>
      <c r="F65" s="105">
        <f t="shared" si="386"/>
        <v>57000</v>
      </c>
      <c r="G65" s="106">
        <f t="shared" si="386"/>
        <v>57000</v>
      </c>
      <c r="H65" s="106">
        <f t="shared" si="386"/>
        <v>57000</v>
      </c>
      <c r="I65" s="106">
        <f t="shared" si="386"/>
        <v>57000</v>
      </c>
      <c r="J65" s="106">
        <f t="shared" si="386"/>
        <v>57000</v>
      </c>
      <c r="K65" s="106">
        <f t="shared" si="386"/>
        <v>57000</v>
      </c>
      <c r="L65" s="106">
        <f t="shared" si="386"/>
        <v>57000</v>
      </c>
      <c r="M65" s="106">
        <f t="shared" si="386"/>
        <v>57000</v>
      </c>
      <c r="N65" s="106">
        <f t="shared" si="386"/>
        <v>0</v>
      </c>
      <c r="O65" s="106">
        <f t="shared" si="386"/>
        <v>0</v>
      </c>
      <c r="P65" s="106">
        <f t="shared" si="386"/>
        <v>0</v>
      </c>
      <c r="Q65" s="106">
        <f t="shared" si="386"/>
        <v>0</v>
      </c>
      <c r="R65" s="106">
        <f t="shared" si="386"/>
        <v>0</v>
      </c>
      <c r="S65" s="106">
        <f t="shared" si="386"/>
        <v>0</v>
      </c>
      <c r="T65" s="106">
        <f t="shared" si="386"/>
        <v>0</v>
      </c>
      <c r="U65" s="106">
        <f t="shared" si="386"/>
        <v>0</v>
      </c>
      <c r="V65" s="106">
        <f t="shared" si="386"/>
        <v>0</v>
      </c>
      <c r="W65" s="106">
        <f t="shared" si="386"/>
        <v>0</v>
      </c>
      <c r="X65" s="106">
        <f t="shared" si="386"/>
        <v>0</v>
      </c>
      <c r="Y65" s="106">
        <f t="shared" si="386"/>
        <v>0</v>
      </c>
      <c r="Z65" s="106">
        <f t="shared" si="386"/>
        <v>0</v>
      </c>
      <c r="AA65" s="106">
        <f t="shared" si="386"/>
        <v>0</v>
      </c>
      <c r="AB65" s="106">
        <f t="shared" si="386"/>
        <v>0</v>
      </c>
      <c r="AC65" s="106">
        <f t="shared" si="386"/>
        <v>0</v>
      </c>
      <c r="AD65" s="106">
        <f t="shared" si="386"/>
        <v>0</v>
      </c>
      <c r="AE65" s="106">
        <f t="shared" si="386"/>
        <v>0</v>
      </c>
      <c r="AF65" s="106">
        <f t="shared" si="386"/>
        <v>0</v>
      </c>
      <c r="AG65" s="106">
        <f t="shared" si="386"/>
        <v>0</v>
      </c>
      <c r="AH65" s="106">
        <f t="shared" si="386"/>
        <v>0</v>
      </c>
      <c r="AI65" s="106">
        <f t="shared" si="386"/>
        <v>0</v>
      </c>
      <c r="AJ65" s="106">
        <f t="shared" si="386"/>
        <v>0</v>
      </c>
      <c r="AK65" s="106">
        <f t="shared" ref="AK65:BP65" si="387">AK47</f>
        <v>0</v>
      </c>
      <c r="AL65" s="106">
        <f t="shared" si="387"/>
        <v>0</v>
      </c>
      <c r="AM65" s="106">
        <f t="shared" si="387"/>
        <v>0</v>
      </c>
      <c r="AN65" s="106">
        <f t="shared" si="387"/>
        <v>0</v>
      </c>
      <c r="AO65" s="106">
        <f t="shared" si="387"/>
        <v>0</v>
      </c>
      <c r="AP65" s="106">
        <f t="shared" si="387"/>
        <v>0</v>
      </c>
      <c r="AQ65" s="106">
        <f t="shared" si="387"/>
        <v>0</v>
      </c>
      <c r="AR65" s="106">
        <f t="shared" si="387"/>
        <v>0</v>
      </c>
      <c r="AS65" s="106">
        <f t="shared" si="387"/>
        <v>0</v>
      </c>
      <c r="AT65" s="106">
        <f t="shared" si="387"/>
        <v>0</v>
      </c>
      <c r="AU65" s="106">
        <f t="shared" si="387"/>
        <v>0</v>
      </c>
      <c r="AV65" s="106">
        <f t="shared" si="387"/>
        <v>0</v>
      </c>
      <c r="AW65" s="106">
        <f t="shared" si="387"/>
        <v>0</v>
      </c>
      <c r="AX65" s="106">
        <f t="shared" si="387"/>
        <v>0</v>
      </c>
      <c r="AY65" s="106">
        <f t="shared" si="387"/>
        <v>0</v>
      </c>
      <c r="AZ65" s="106">
        <f t="shared" si="387"/>
        <v>0</v>
      </c>
      <c r="BA65" s="106">
        <f t="shared" si="387"/>
        <v>0</v>
      </c>
      <c r="BB65" s="106">
        <f t="shared" si="387"/>
        <v>0</v>
      </c>
      <c r="BC65" s="106">
        <f t="shared" si="387"/>
        <v>0</v>
      </c>
      <c r="BD65" s="106">
        <f t="shared" si="387"/>
        <v>0</v>
      </c>
      <c r="BE65" s="106">
        <f t="shared" si="387"/>
        <v>0</v>
      </c>
      <c r="BF65" s="106">
        <f t="shared" si="387"/>
        <v>0</v>
      </c>
      <c r="BG65" s="106">
        <f t="shared" si="387"/>
        <v>0</v>
      </c>
      <c r="BH65" s="106">
        <f t="shared" si="387"/>
        <v>0</v>
      </c>
      <c r="BI65" s="106">
        <f t="shared" si="387"/>
        <v>0</v>
      </c>
      <c r="BJ65" s="106">
        <f t="shared" si="387"/>
        <v>0</v>
      </c>
      <c r="BK65" s="106">
        <f t="shared" si="387"/>
        <v>0</v>
      </c>
      <c r="BL65" s="106">
        <f t="shared" si="387"/>
        <v>0</v>
      </c>
      <c r="BM65" s="106">
        <f t="shared" si="387"/>
        <v>0</v>
      </c>
      <c r="BN65" s="106">
        <f t="shared" si="387"/>
        <v>0</v>
      </c>
      <c r="BO65" s="106">
        <f t="shared" si="387"/>
        <v>0</v>
      </c>
      <c r="BP65" s="106">
        <f t="shared" si="387"/>
        <v>0</v>
      </c>
      <c r="BQ65" s="106">
        <f t="shared" ref="BQ65:CY65" si="388">BQ47</f>
        <v>0</v>
      </c>
      <c r="BR65" s="106">
        <f t="shared" si="388"/>
        <v>0</v>
      </c>
      <c r="BS65" s="106">
        <f t="shared" si="388"/>
        <v>0</v>
      </c>
      <c r="BT65" s="106">
        <f t="shared" si="388"/>
        <v>0</v>
      </c>
      <c r="BU65" s="106">
        <f t="shared" si="388"/>
        <v>0</v>
      </c>
      <c r="BV65" s="106">
        <f t="shared" si="388"/>
        <v>0</v>
      </c>
      <c r="BW65" s="106">
        <f t="shared" si="388"/>
        <v>0</v>
      </c>
      <c r="BX65" s="106">
        <f t="shared" si="388"/>
        <v>0</v>
      </c>
      <c r="BY65" s="106">
        <f t="shared" si="388"/>
        <v>0</v>
      </c>
      <c r="BZ65" s="106">
        <f t="shared" si="388"/>
        <v>0</v>
      </c>
      <c r="CA65" s="106">
        <f t="shared" si="388"/>
        <v>0</v>
      </c>
      <c r="CB65" s="106">
        <f t="shared" si="388"/>
        <v>0</v>
      </c>
      <c r="CC65" s="106">
        <f t="shared" si="388"/>
        <v>0</v>
      </c>
      <c r="CD65" s="106">
        <f t="shared" si="388"/>
        <v>0</v>
      </c>
      <c r="CE65" s="106">
        <f t="shared" si="388"/>
        <v>0</v>
      </c>
      <c r="CF65" s="106">
        <f t="shared" si="388"/>
        <v>0</v>
      </c>
      <c r="CG65" s="106">
        <f t="shared" si="388"/>
        <v>0</v>
      </c>
      <c r="CH65" s="106">
        <f t="shared" si="388"/>
        <v>0</v>
      </c>
      <c r="CI65" s="106">
        <f t="shared" si="388"/>
        <v>0</v>
      </c>
      <c r="CJ65" s="106">
        <f t="shared" si="388"/>
        <v>0</v>
      </c>
      <c r="CK65" s="106">
        <f t="shared" si="388"/>
        <v>0</v>
      </c>
      <c r="CL65" s="106">
        <f t="shared" si="388"/>
        <v>0</v>
      </c>
      <c r="CM65" s="106">
        <f t="shared" si="388"/>
        <v>0</v>
      </c>
      <c r="CN65" s="106">
        <f t="shared" si="388"/>
        <v>0</v>
      </c>
      <c r="CO65" s="106">
        <f t="shared" si="388"/>
        <v>0</v>
      </c>
      <c r="CP65" s="106">
        <f t="shared" si="388"/>
        <v>0</v>
      </c>
      <c r="CQ65" s="106">
        <f t="shared" si="388"/>
        <v>0</v>
      </c>
      <c r="CR65" s="106">
        <f t="shared" si="388"/>
        <v>0</v>
      </c>
      <c r="CS65" s="106">
        <f t="shared" si="388"/>
        <v>0</v>
      </c>
      <c r="CT65" s="106">
        <f t="shared" si="388"/>
        <v>0</v>
      </c>
      <c r="CU65" s="106">
        <f t="shared" si="388"/>
        <v>0</v>
      </c>
      <c r="CV65" s="106">
        <f t="shared" si="388"/>
        <v>0</v>
      </c>
      <c r="CW65" s="106">
        <f t="shared" si="388"/>
        <v>0</v>
      </c>
      <c r="CX65" s="106">
        <f t="shared" si="388"/>
        <v>0</v>
      </c>
      <c r="CY65" s="107">
        <f t="shared" si="388"/>
        <v>0</v>
      </c>
    </row>
    <row r="66" spans="1:103" s="93" customFormat="1" x14ac:dyDescent="0.2">
      <c r="A66" s="145"/>
      <c r="B66" s="123"/>
      <c r="C66" s="122" t="s">
        <v>428</v>
      </c>
      <c r="D66" s="96" t="str">
        <f>"["&amp;LOOKUP($C$3,'Pulldown Menue'!$E:$F,'Pulldown Menue'!$F:$F)&amp;" per month]"</f>
        <v>[UGX per month]</v>
      </c>
      <c r="E66" s="103">
        <f>E64-E65</f>
        <v>576520</v>
      </c>
      <c r="F66" s="103">
        <f>F64-F65</f>
        <v>398405</v>
      </c>
      <c r="G66" s="109">
        <f>G64-G65</f>
        <v>576520</v>
      </c>
      <c r="H66" s="109">
        <f t="shared" ref="H66" si="389">H64-H65</f>
        <v>124000</v>
      </c>
      <c r="I66" s="109">
        <f t="shared" ref="I66" si="390">I64-I65</f>
        <v>447000</v>
      </c>
      <c r="J66" s="109">
        <f t="shared" ref="J66" si="391">J64-J65</f>
        <v>326000</v>
      </c>
      <c r="K66" s="109">
        <f t="shared" ref="K66" si="392">K64-K65</f>
        <v>454000</v>
      </c>
      <c r="L66" s="109">
        <f t="shared" ref="L66" si="393">L64-L65</f>
        <v>884000</v>
      </c>
      <c r="M66" s="109">
        <f t="shared" ref="M66" si="394">M64-M65</f>
        <v>1224000</v>
      </c>
      <c r="N66" s="109">
        <f t="shared" ref="N66" si="395">N64-N65</f>
        <v>0</v>
      </c>
      <c r="O66" s="109">
        <f t="shared" ref="O66" si="396">O64-O65</f>
        <v>0</v>
      </c>
      <c r="P66" s="109">
        <f t="shared" ref="P66" si="397">P64-P65</f>
        <v>0</v>
      </c>
      <c r="Q66" s="109">
        <f t="shared" ref="Q66" si="398">Q64-Q65</f>
        <v>0</v>
      </c>
      <c r="R66" s="109">
        <f t="shared" ref="R66" si="399">R64-R65</f>
        <v>0</v>
      </c>
      <c r="S66" s="109">
        <f t="shared" ref="S66" si="400">S64-S65</f>
        <v>0</v>
      </c>
      <c r="T66" s="109">
        <f t="shared" ref="T66" si="401">T64-T65</f>
        <v>0</v>
      </c>
      <c r="U66" s="109">
        <f t="shared" ref="U66" si="402">U64-U65</f>
        <v>0</v>
      </c>
      <c r="V66" s="109">
        <f t="shared" ref="V66" si="403">V64-V65</f>
        <v>0</v>
      </c>
      <c r="W66" s="109">
        <f t="shared" ref="W66" si="404">W64-W65</f>
        <v>0</v>
      </c>
      <c r="X66" s="109">
        <f t="shared" ref="X66" si="405">X64-X65</f>
        <v>0</v>
      </c>
      <c r="Y66" s="109">
        <f t="shared" ref="Y66" si="406">Y64-Y65</f>
        <v>0</v>
      </c>
      <c r="Z66" s="109">
        <f t="shared" ref="Z66" si="407">Z64-Z65</f>
        <v>0</v>
      </c>
      <c r="AA66" s="109">
        <f t="shared" ref="AA66" si="408">AA64-AA65</f>
        <v>0</v>
      </c>
      <c r="AB66" s="109">
        <f t="shared" ref="AB66" si="409">AB64-AB65</f>
        <v>0</v>
      </c>
      <c r="AC66" s="109">
        <f t="shared" ref="AC66" si="410">AC64-AC65</f>
        <v>0</v>
      </c>
      <c r="AD66" s="109">
        <f t="shared" ref="AD66" si="411">AD64-AD65</f>
        <v>0</v>
      </c>
      <c r="AE66" s="109">
        <f t="shared" ref="AE66" si="412">AE64-AE65</f>
        <v>0</v>
      </c>
      <c r="AF66" s="109">
        <f t="shared" ref="AF66" si="413">AF64-AF65</f>
        <v>0</v>
      </c>
      <c r="AG66" s="109">
        <f t="shared" ref="AG66" si="414">AG64-AG65</f>
        <v>0</v>
      </c>
      <c r="AH66" s="109">
        <f t="shared" ref="AH66" si="415">AH64-AH65</f>
        <v>0</v>
      </c>
      <c r="AI66" s="109">
        <f t="shared" ref="AI66" si="416">AI64-AI65</f>
        <v>0</v>
      </c>
      <c r="AJ66" s="109">
        <f t="shared" ref="AJ66" si="417">AJ64-AJ65</f>
        <v>0</v>
      </c>
      <c r="AK66" s="109">
        <f t="shared" ref="AK66" si="418">AK64-AK65</f>
        <v>0</v>
      </c>
      <c r="AL66" s="109">
        <f t="shared" ref="AL66" si="419">AL64-AL65</f>
        <v>0</v>
      </c>
      <c r="AM66" s="109">
        <f t="shared" ref="AM66" si="420">AM64-AM65</f>
        <v>0</v>
      </c>
      <c r="AN66" s="109">
        <f t="shared" ref="AN66" si="421">AN64-AN65</f>
        <v>0</v>
      </c>
      <c r="AO66" s="109">
        <f t="shared" ref="AO66" si="422">AO64-AO65</f>
        <v>0</v>
      </c>
      <c r="AP66" s="109">
        <f t="shared" ref="AP66" si="423">AP64-AP65</f>
        <v>0</v>
      </c>
      <c r="AQ66" s="109">
        <f t="shared" ref="AQ66" si="424">AQ64-AQ65</f>
        <v>0</v>
      </c>
      <c r="AR66" s="109">
        <f t="shared" ref="AR66" si="425">AR64-AR65</f>
        <v>0</v>
      </c>
      <c r="AS66" s="109">
        <f t="shared" ref="AS66" si="426">AS64-AS65</f>
        <v>0</v>
      </c>
      <c r="AT66" s="109">
        <f t="shared" ref="AT66" si="427">AT64-AT65</f>
        <v>0</v>
      </c>
      <c r="AU66" s="109">
        <f t="shared" ref="AU66" si="428">AU64-AU65</f>
        <v>0</v>
      </c>
      <c r="AV66" s="109">
        <f t="shared" ref="AV66" si="429">AV64-AV65</f>
        <v>0</v>
      </c>
      <c r="AW66" s="109">
        <f t="shared" ref="AW66" si="430">AW64-AW65</f>
        <v>0</v>
      </c>
      <c r="AX66" s="109">
        <f t="shared" ref="AX66" si="431">AX64-AX65</f>
        <v>0</v>
      </c>
      <c r="AY66" s="109">
        <f t="shared" ref="AY66" si="432">AY64-AY65</f>
        <v>0</v>
      </c>
      <c r="AZ66" s="109">
        <f t="shared" ref="AZ66" si="433">AZ64-AZ65</f>
        <v>0</v>
      </c>
      <c r="BA66" s="109">
        <f t="shared" ref="BA66" si="434">BA64-BA65</f>
        <v>0</v>
      </c>
      <c r="BB66" s="109">
        <f t="shared" ref="BB66" si="435">BB64-BB65</f>
        <v>0</v>
      </c>
      <c r="BC66" s="109">
        <f t="shared" ref="BC66" si="436">BC64-BC65</f>
        <v>0</v>
      </c>
      <c r="BD66" s="109">
        <f t="shared" ref="BD66" si="437">BD64-BD65</f>
        <v>0</v>
      </c>
      <c r="BE66" s="109">
        <f t="shared" ref="BE66" si="438">BE64-BE65</f>
        <v>0</v>
      </c>
      <c r="BF66" s="109">
        <f t="shared" ref="BF66" si="439">BF64-BF65</f>
        <v>0</v>
      </c>
      <c r="BG66" s="109">
        <f t="shared" ref="BG66" si="440">BG64-BG65</f>
        <v>0</v>
      </c>
      <c r="BH66" s="109">
        <f t="shared" ref="BH66" si="441">BH64-BH65</f>
        <v>0</v>
      </c>
      <c r="BI66" s="109">
        <f t="shared" ref="BI66" si="442">BI64-BI65</f>
        <v>0</v>
      </c>
      <c r="BJ66" s="109">
        <f t="shared" ref="BJ66" si="443">BJ64-BJ65</f>
        <v>0</v>
      </c>
      <c r="BK66" s="109">
        <f t="shared" ref="BK66" si="444">BK64-BK65</f>
        <v>0</v>
      </c>
      <c r="BL66" s="109">
        <f t="shared" ref="BL66" si="445">BL64-BL65</f>
        <v>0</v>
      </c>
      <c r="BM66" s="109">
        <f t="shared" ref="BM66" si="446">BM64-BM65</f>
        <v>0</v>
      </c>
      <c r="BN66" s="109">
        <f t="shared" ref="BN66" si="447">BN64-BN65</f>
        <v>0</v>
      </c>
      <c r="BO66" s="109">
        <f t="shared" ref="BO66" si="448">BO64-BO65</f>
        <v>0</v>
      </c>
      <c r="BP66" s="109">
        <f t="shared" ref="BP66" si="449">BP64-BP65</f>
        <v>0</v>
      </c>
      <c r="BQ66" s="109">
        <f t="shared" ref="BQ66" si="450">BQ64-BQ65</f>
        <v>0</v>
      </c>
      <c r="BR66" s="109">
        <f t="shared" ref="BR66" si="451">BR64-BR65</f>
        <v>0</v>
      </c>
      <c r="BS66" s="109">
        <f t="shared" ref="BS66" si="452">BS64-BS65</f>
        <v>0</v>
      </c>
      <c r="BT66" s="109">
        <f t="shared" ref="BT66" si="453">BT64-BT65</f>
        <v>0</v>
      </c>
      <c r="BU66" s="109">
        <f t="shared" ref="BU66" si="454">BU64-BU65</f>
        <v>0</v>
      </c>
      <c r="BV66" s="109">
        <f t="shared" ref="BV66" si="455">BV64-BV65</f>
        <v>0</v>
      </c>
      <c r="BW66" s="109">
        <f t="shared" ref="BW66" si="456">BW64-BW65</f>
        <v>0</v>
      </c>
      <c r="BX66" s="109">
        <f t="shared" ref="BX66" si="457">BX64-BX65</f>
        <v>0</v>
      </c>
      <c r="BY66" s="109">
        <f t="shared" ref="BY66" si="458">BY64-BY65</f>
        <v>0</v>
      </c>
      <c r="BZ66" s="109">
        <f t="shared" ref="BZ66" si="459">BZ64-BZ65</f>
        <v>0</v>
      </c>
      <c r="CA66" s="109">
        <f t="shared" ref="CA66" si="460">CA64-CA65</f>
        <v>0</v>
      </c>
      <c r="CB66" s="109">
        <f t="shared" ref="CB66" si="461">CB64-CB65</f>
        <v>0</v>
      </c>
      <c r="CC66" s="109">
        <f t="shared" ref="CC66" si="462">CC64-CC65</f>
        <v>0</v>
      </c>
      <c r="CD66" s="109">
        <f t="shared" ref="CD66" si="463">CD64-CD65</f>
        <v>0</v>
      </c>
      <c r="CE66" s="109">
        <f t="shared" ref="CE66" si="464">CE64-CE65</f>
        <v>0</v>
      </c>
      <c r="CF66" s="109">
        <f t="shared" ref="CF66" si="465">CF64-CF65</f>
        <v>0</v>
      </c>
      <c r="CG66" s="109">
        <f t="shared" ref="CG66" si="466">CG64-CG65</f>
        <v>0</v>
      </c>
      <c r="CH66" s="109">
        <f t="shared" ref="CH66" si="467">CH64-CH65</f>
        <v>0</v>
      </c>
      <c r="CI66" s="109">
        <f t="shared" ref="CI66" si="468">CI64-CI65</f>
        <v>0</v>
      </c>
      <c r="CJ66" s="109">
        <f t="shared" ref="CJ66" si="469">CJ64-CJ65</f>
        <v>0</v>
      </c>
      <c r="CK66" s="109">
        <f t="shared" ref="CK66" si="470">CK64-CK65</f>
        <v>0</v>
      </c>
      <c r="CL66" s="109">
        <f t="shared" ref="CL66" si="471">CL64-CL65</f>
        <v>0</v>
      </c>
      <c r="CM66" s="109">
        <f t="shared" ref="CM66" si="472">CM64-CM65</f>
        <v>0</v>
      </c>
      <c r="CN66" s="109">
        <f t="shared" ref="CN66" si="473">CN64-CN65</f>
        <v>0</v>
      </c>
      <c r="CO66" s="109">
        <f t="shared" ref="CO66" si="474">CO64-CO65</f>
        <v>0</v>
      </c>
      <c r="CP66" s="109">
        <f t="shared" ref="CP66" si="475">CP64-CP65</f>
        <v>0</v>
      </c>
      <c r="CQ66" s="109">
        <f t="shared" ref="CQ66" si="476">CQ64-CQ65</f>
        <v>0</v>
      </c>
      <c r="CR66" s="109">
        <f t="shared" ref="CR66" si="477">CR64-CR65</f>
        <v>0</v>
      </c>
      <c r="CS66" s="109">
        <f t="shared" ref="CS66" si="478">CS64-CS65</f>
        <v>0</v>
      </c>
      <c r="CT66" s="109">
        <f t="shared" ref="CT66" si="479">CT64-CT65</f>
        <v>0</v>
      </c>
      <c r="CU66" s="109">
        <f t="shared" ref="CU66" si="480">CU64-CU65</f>
        <v>0</v>
      </c>
      <c r="CV66" s="109">
        <f t="shared" ref="CV66" si="481">CV64-CV65</f>
        <v>0</v>
      </c>
      <c r="CW66" s="109">
        <f t="shared" ref="CW66" si="482">CW64-CW65</f>
        <v>0</v>
      </c>
      <c r="CX66" s="109">
        <f t="shared" ref="CX66" si="483">CX64-CX65</f>
        <v>0</v>
      </c>
      <c r="CY66" s="110">
        <f t="shared" ref="CY66" si="484">CY64-CY65</f>
        <v>0</v>
      </c>
    </row>
    <row r="68" spans="1:103" x14ac:dyDescent="0.2">
      <c r="A68" s="142" t="s">
        <v>430</v>
      </c>
      <c r="B68" s="117" t="s">
        <v>0</v>
      </c>
      <c r="C68" s="68" t="s">
        <v>1</v>
      </c>
      <c r="D68" s="69" t="s">
        <v>19</v>
      </c>
      <c r="E68" s="74"/>
      <c r="F68" s="70" t="s">
        <v>468</v>
      </c>
      <c r="G68" s="71" t="s">
        <v>17</v>
      </c>
      <c r="H68" s="72">
        <f>H$5</f>
        <v>43556</v>
      </c>
      <c r="I68" s="72">
        <f>I$5</f>
        <v>43586</v>
      </c>
      <c r="J68" s="72">
        <f t="shared" ref="J68:BU68" si="485">J$5</f>
        <v>43617</v>
      </c>
      <c r="K68" s="72">
        <f t="shared" si="485"/>
        <v>43647</v>
      </c>
      <c r="L68" s="72">
        <f t="shared" si="485"/>
        <v>43678</v>
      </c>
      <c r="M68" s="72">
        <f t="shared" si="485"/>
        <v>43709</v>
      </c>
      <c r="N68" s="72">
        <f t="shared" si="485"/>
        <v>43739</v>
      </c>
      <c r="O68" s="72">
        <f t="shared" si="485"/>
        <v>43770</v>
      </c>
      <c r="P68" s="72">
        <f t="shared" si="485"/>
        <v>43800</v>
      </c>
      <c r="Q68" s="72">
        <f t="shared" si="485"/>
        <v>43831</v>
      </c>
      <c r="R68" s="72">
        <f t="shared" si="485"/>
        <v>43862</v>
      </c>
      <c r="S68" s="72">
        <f t="shared" si="485"/>
        <v>43891</v>
      </c>
      <c r="T68" s="72">
        <f t="shared" si="485"/>
        <v>43922</v>
      </c>
      <c r="U68" s="72">
        <f t="shared" si="485"/>
        <v>43952</v>
      </c>
      <c r="V68" s="72">
        <f t="shared" si="485"/>
        <v>43983</v>
      </c>
      <c r="W68" s="72">
        <f t="shared" si="485"/>
        <v>44013</v>
      </c>
      <c r="X68" s="72">
        <f t="shared" si="485"/>
        <v>44044</v>
      </c>
      <c r="Y68" s="72">
        <f t="shared" si="485"/>
        <v>44075</v>
      </c>
      <c r="Z68" s="72">
        <f t="shared" si="485"/>
        <v>44105</v>
      </c>
      <c r="AA68" s="72">
        <f t="shared" si="485"/>
        <v>44136</v>
      </c>
      <c r="AB68" s="72">
        <f t="shared" si="485"/>
        <v>44166</v>
      </c>
      <c r="AC68" s="72">
        <f t="shared" si="485"/>
        <v>44197</v>
      </c>
      <c r="AD68" s="72">
        <f t="shared" si="485"/>
        <v>44228</v>
      </c>
      <c r="AE68" s="72">
        <f t="shared" si="485"/>
        <v>44256</v>
      </c>
      <c r="AF68" s="72">
        <f t="shared" si="485"/>
        <v>44287</v>
      </c>
      <c r="AG68" s="72">
        <f t="shared" si="485"/>
        <v>44317</v>
      </c>
      <c r="AH68" s="72">
        <f t="shared" si="485"/>
        <v>44348</v>
      </c>
      <c r="AI68" s="72">
        <f t="shared" si="485"/>
        <v>44378</v>
      </c>
      <c r="AJ68" s="72">
        <f t="shared" si="485"/>
        <v>44409</v>
      </c>
      <c r="AK68" s="72">
        <f t="shared" si="485"/>
        <v>44440</v>
      </c>
      <c r="AL68" s="72">
        <f t="shared" si="485"/>
        <v>44470</v>
      </c>
      <c r="AM68" s="72">
        <f t="shared" si="485"/>
        <v>44501</v>
      </c>
      <c r="AN68" s="72">
        <f t="shared" si="485"/>
        <v>44531</v>
      </c>
      <c r="AO68" s="72">
        <f t="shared" si="485"/>
        <v>44562</v>
      </c>
      <c r="AP68" s="72">
        <f t="shared" si="485"/>
        <v>44593</v>
      </c>
      <c r="AQ68" s="72">
        <f t="shared" si="485"/>
        <v>44621</v>
      </c>
      <c r="AR68" s="72">
        <f t="shared" si="485"/>
        <v>44652</v>
      </c>
      <c r="AS68" s="72">
        <f t="shared" si="485"/>
        <v>44682</v>
      </c>
      <c r="AT68" s="72">
        <f t="shared" si="485"/>
        <v>44713</v>
      </c>
      <c r="AU68" s="72">
        <f t="shared" si="485"/>
        <v>44743</v>
      </c>
      <c r="AV68" s="72">
        <f t="shared" si="485"/>
        <v>44774</v>
      </c>
      <c r="AW68" s="72">
        <f t="shared" si="485"/>
        <v>44805</v>
      </c>
      <c r="AX68" s="72">
        <f t="shared" si="485"/>
        <v>44835</v>
      </c>
      <c r="AY68" s="72">
        <f t="shared" si="485"/>
        <v>44866</v>
      </c>
      <c r="AZ68" s="72">
        <f t="shared" si="485"/>
        <v>44896</v>
      </c>
      <c r="BA68" s="72">
        <f t="shared" si="485"/>
        <v>44927</v>
      </c>
      <c r="BB68" s="72">
        <f t="shared" si="485"/>
        <v>44958</v>
      </c>
      <c r="BC68" s="72">
        <f t="shared" si="485"/>
        <v>44986</v>
      </c>
      <c r="BD68" s="72">
        <f t="shared" si="485"/>
        <v>45017</v>
      </c>
      <c r="BE68" s="72">
        <f t="shared" si="485"/>
        <v>45047</v>
      </c>
      <c r="BF68" s="72">
        <f t="shared" si="485"/>
        <v>45078</v>
      </c>
      <c r="BG68" s="72">
        <f t="shared" si="485"/>
        <v>45108</v>
      </c>
      <c r="BH68" s="72">
        <f t="shared" si="485"/>
        <v>45139</v>
      </c>
      <c r="BI68" s="72">
        <f t="shared" si="485"/>
        <v>45170</v>
      </c>
      <c r="BJ68" s="72">
        <f t="shared" si="485"/>
        <v>45200</v>
      </c>
      <c r="BK68" s="72">
        <f t="shared" si="485"/>
        <v>45231</v>
      </c>
      <c r="BL68" s="72">
        <f t="shared" si="485"/>
        <v>45261</v>
      </c>
      <c r="BM68" s="72">
        <f t="shared" si="485"/>
        <v>45292</v>
      </c>
      <c r="BN68" s="72">
        <f t="shared" si="485"/>
        <v>45323</v>
      </c>
      <c r="BO68" s="72">
        <f t="shared" si="485"/>
        <v>45352</v>
      </c>
      <c r="BP68" s="72">
        <f t="shared" si="485"/>
        <v>45383</v>
      </c>
      <c r="BQ68" s="72">
        <f t="shared" si="485"/>
        <v>45413</v>
      </c>
      <c r="BR68" s="72">
        <f t="shared" si="485"/>
        <v>45444</v>
      </c>
      <c r="BS68" s="72">
        <f t="shared" si="485"/>
        <v>45474</v>
      </c>
      <c r="BT68" s="72">
        <f t="shared" si="485"/>
        <v>45505</v>
      </c>
      <c r="BU68" s="72">
        <f t="shared" si="485"/>
        <v>45536</v>
      </c>
      <c r="BV68" s="72">
        <f t="shared" ref="BV68:CY68" si="486">BV$5</f>
        <v>45566</v>
      </c>
      <c r="BW68" s="72">
        <f t="shared" si="486"/>
        <v>45597</v>
      </c>
      <c r="BX68" s="72">
        <f t="shared" si="486"/>
        <v>45627</v>
      </c>
      <c r="BY68" s="72">
        <f t="shared" si="486"/>
        <v>45658</v>
      </c>
      <c r="BZ68" s="72">
        <f t="shared" si="486"/>
        <v>45689</v>
      </c>
      <c r="CA68" s="72">
        <f t="shared" si="486"/>
        <v>45717</v>
      </c>
      <c r="CB68" s="72">
        <f t="shared" si="486"/>
        <v>45748</v>
      </c>
      <c r="CC68" s="72">
        <f t="shared" si="486"/>
        <v>45778</v>
      </c>
      <c r="CD68" s="72">
        <f t="shared" si="486"/>
        <v>45809</v>
      </c>
      <c r="CE68" s="72">
        <f t="shared" si="486"/>
        <v>45839</v>
      </c>
      <c r="CF68" s="72">
        <f t="shared" si="486"/>
        <v>45870</v>
      </c>
      <c r="CG68" s="72">
        <f t="shared" si="486"/>
        <v>45901</v>
      </c>
      <c r="CH68" s="72">
        <f t="shared" si="486"/>
        <v>45931</v>
      </c>
      <c r="CI68" s="72">
        <f t="shared" si="486"/>
        <v>45962</v>
      </c>
      <c r="CJ68" s="72">
        <f t="shared" si="486"/>
        <v>45992</v>
      </c>
      <c r="CK68" s="72">
        <f t="shared" si="486"/>
        <v>46023</v>
      </c>
      <c r="CL68" s="72">
        <f t="shared" si="486"/>
        <v>46054</v>
      </c>
      <c r="CM68" s="72">
        <f t="shared" si="486"/>
        <v>46082</v>
      </c>
      <c r="CN68" s="72">
        <f t="shared" si="486"/>
        <v>46113</v>
      </c>
      <c r="CO68" s="72">
        <f t="shared" si="486"/>
        <v>46143</v>
      </c>
      <c r="CP68" s="72">
        <f t="shared" si="486"/>
        <v>46174</v>
      </c>
      <c r="CQ68" s="72">
        <f t="shared" si="486"/>
        <v>46204</v>
      </c>
      <c r="CR68" s="72">
        <f t="shared" si="486"/>
        <v>46235</v>
      </c>
      <c r="CS68" s="72">
        <f t="shared" si="486"/>
        <v>46266</v>
      </c>
      <c r="CT68" s="72">
        <f t="shared" si="486"/>
        <v>46296</v>
      </c>
      <c r="CU68" s="72">
        <f t="shared" si="486"/>
        <v>46327</v>
      </c>
      <c r="CV68" s="72">
        <f t="shared" si="486"/>
        <v>46357</v>
      </c>
      <c r="CW68" s="72">
        <f t="shared" si="486"/>
        <v>46388</v>
      </c>
      <c r="CX68" s="72">
        <f t="shared" si="486"/>
        <v>46419</v>
      </c>
      <c r="CY68" s="73">
        <f t="shared" si="486"/>
        <v>46447</v>
      </c>
    </row>
    <row r="69" spans="1:103" s="93" customFormat="1" x14ac:dyDescent="0.2">
      <c r="A69" s="142"/>
      <c r="B69" s="118">
        <v>1</v>
      </c>
      <c r="C69" s="76" t="s">
        <v>428</v>
      </c>
      <c r="D69" s="77" t="str">
        <f>"["&amp;LOOKUP($C$3,'Pulldown Menue'!$E:$F,'Pulldown Menue'!$F:$F)&amp;" per month]"</f>
        <v>[UGX per month]</v>
      </c>
      <c r="E69" s="105">
        <f>E66</f>
        <v>576520</v>
      </c>
      <c r="F69" s="105">
        <f>F66</f>
        <v>398405</v>
      </c>
      <c r="G69" s="106">
        <f>G66</f>
        <v>576520</v>
      </c>
      <c r="H69" s="106">
        <f t="shared" ref="H69:I69" si="487">H66</f>
        <v>124000</v>
      </c>
      <c r="I69" s="106">
        <f t="shared" si="487"/>
        <v>447000</v>
      </c>
      <c r="J69" s="106">
        <f t="shared" ref="J69:W69" si="488">J66</f>
        <v>326000</v>
      </c>
      <c r="K69" s="106">
        <f t="shared" si="488"/>
        <v>454000</v>
      </c>
      <c r="L69" s="106">
        <f t="shared" si="488"/>
        <v>884000</v>
      </c>
      <c r="M69" s="106">
        <f t="shared" si="488"/>
        <v>1224000</v>
      </c>
      <c r="N69" s="106">
        <f t="shared" si="488"/>
        <v>0</v>
      </c>
      <c r="O69" s="106">
        <f t="shared" si="488"/>
        <v>0</v>
      </c>
      <c r="P69" s="106">
        <f t="shared" si="488"/>
        <v>0</v>
      </c>
      <c r="Q69" s="106">
        <f t="shared" si="488"/>
        <v>0</v>
      </c>
      <c r="R69" s="106">
        <f t="shared" si="488"/>
        <v>0</v>
      </c>
      <c r="S69" s="106">
        <f t="shared" si="488"/>
        <v>0</v>
      </c>
      <c r="T69" s="106">
        <f t="shared" si="488"/>
        <v>0</v>
      </c>
      <c r="U69" s="106">
        <f t="shared" si="488"/>
        <v>0</v>
      </c>
      <c r="V69" s="106">
        <f t="shared" si="488"/>
        <v>0</v>
      </c>
      <c r="W69" s="106">
        <f t="shared" si="488"/>
        <v>0</v>
      </c>
      <c r="X69" s="106">
        <f t="shared" ref="X69:AS69" si="489">X66</f>
        <v>0</v>
      </c>
      <c r="Y69" s="106">
        <f t="shared" si="489"/>
        <v>0</v>
      </c>
      <c r="Z69" s="106">
        <f t="shared" si="489"/>
        <v>0</v>
      </c>
      <c r="AA69" s="106">
        <f t="shared" si="489"/>
        <v>0</v>
      </c>
      <c r="AB69" s="106">
        <f t="shared" si="489"/>
        <v>0</v>
      </c>
      <c r="AC69" s="106">
        <f t="shared" si="489"/>
        <v>0</v>
      </c>
      <c r="AD69" s="106">
        <f t="shared" si="489"/>
        <v>0</v>
      </c>
      <c r="AE69" s="106">
        <f t="shared" si="489"/>
        <v>0</v>
      </c>
      <c r="AF69" s="106">
        <f t="shared" si="489"/>
        <v>0</v>
      </c>
      <c r="AG69" s="106">
        <f t="shared" si="489"/>
        <v>0</v>
      </c>
      <c r="AH69" s="106">
        <f t="shared" si="489"/>
        <v>0</v>
      </c>
      <c r="AI69" s="106">
        <f t="shared" si="489"/>
        <v>0</v>
      </c>
      <c r="AJ69" s="106">
        <f t="shared" si="489"/>
        <v>0</v>
      </c>
      <c r="AK69" s="106">
        <f t="shared" si="489"/>
        <v>0</v>
      </c>
      <c r="AL69" s="106">
        <f t="shared" si="489"/>
        <v>0</v>
      </c>
      <c r="AM69" s="106">
        <f t="shared" si="489"/>
        <v>0</v>
      </c>
      <c r="AN69" s="106">
        <f t="shared" si="489"/>
        <v>0</v>
      </c>
      <c r="AO69" s="106">
        <f t="shared" si="489"/>
        <v>0</v>
      </c>
      <c r="AP69" s="106">
        <f t="shared" si="489"/>
        <v>0</v>
      </c>
      <c r="AQ69" s="106">
        <f t="shared" si="489"/>
        <v>0</v>
      </c>
      <c r="AR69" s="106">
        <f t="shared" si="489"/>
        <v>0</v>
      </c>
      <c r="AS69" s="106">
        <f t="shared" si="489"/>
        <v>0</v>
      </c>
      <c r="AT69" s="106">
        <f t="shared" ref="AT69:CY69" si="490">AT66</f>
        <v>0</v>
      </c>
      <c r="AU69" s="106">
        <f t="shared" si="490"/>
        <v>0</v>
      </c>
      <c r="AV69" s="106">
        <f t="shared" si="490"/>
        <v>0</v>
      </c>
      <c r="AW69" s="106">
        <f t="shared" si="490"/>
        <v>0</v>
      </c>
      <c r="AX69" s="106">
        <f t="shared" si="490"/>
        <v>0</v>
      </c>
      <c r="AY69" s="106">
        <f t="shared" si="490"/>
        <v>0</v>
      </c>
      <c r="AZ69" s="106">
        <f t="shared" si="490"/>
        <v>0</v>
      </c>
      <c r="BA69" s="106">
        <f t="shared" si="490"/>
        <v>0</v>
      </c>
      <c r="BB69" s="106">
        <f t="shared" si="490"/>
        <v>0</v>
      </c>
      <c r="BC69" s="106">
        <f t="shared" si="490"/>
        <v>0</v>
      </c>
      <c r="BD69" s="106">
        <f t="shared" si="490"/>
        <v>0</v>
      </c>
      <c r="BE69" s="106">
        <f t="shared" si="490"/>
        <v>0</v>
      </c>
      <c r="BF69" s="106">
        <f t="shared" si="490"/>
        <v>0</v>
      </c>
      <c r="BG69" s="106">
        <f t="shared" si="490"/>
        <v>0</v>
      </c>
      <c r="BH69" s="106">
        <f t="shared" si="490"/>
        <v>0</v>
      </c>
      <c r="BI69" s="106">
        <f t="shared" si="490"/>
        <v>0</v>
      </c>
      <c r="BJ69" s="106">
        <f t="shared" si="490"/>
        <v>0</v>
      </c>
      <c r="BK69" s="106">
        <f t="shared" si="490"/>
        <v>0</v>
      </c>
      <c r="BL69" s="106">
        <f t="shared" si="490"/>
        <v>0</v>
      </c>
      <c r="BM69" s="106">
        <f t="shared" si="490"/>
        <v>0</v>
      </c>
      <c r="BN69" s="106">
        <f t="shared" si="490"/>
        <v>0</v>
      </c>
      <c r="BO69" s="106">
        <f t="shared" si="490"/>
        <v>0</v>
      </c>
      <c r="BP69" s="106">
        <f t="shared" si="490"/>
        <v>0</v>
      </c>
      <c r="BQ69" s="106">
        <f t="shared" si="490"/>
        <v>0</v>
      </c>
      <c r="BR69" s="106">
        <f t="shared" si="490"/>
        <v>0</v>
      </c>
      <c r="BS69" s="106">
        <f t="shared" si="490"/>
        <v>0</v>
      </c>
      <c r="BT69" s="106">
        <f t="shared" si="490"/>
        <v>0</v>
      </c>
      <c r="BU69" s="106">
        <f t="shared" si="490"/>
        <v>0</v>
      </c>
      <c r="BV69" s="106">
        <f t="shared" si="490"/>
        <v>0</v>
      </c>
      <c r="BW69" s="106">
        <f t="shared" si="490"/>
        <v>0</v>
      </c>
      <c r="BX69" s="106">
        <f t="shared" si="490"/>
        <v>0</v>
      </c>
      <c r="BY69" s="106">
        <f t="shared" si="490"/>
        <v>0</v>
      </c>
      <c r="BZ69" s="106">
        <f t="shared" si="490"/>
        <v>0</v>
      </c>
      <c r="CA69" s="106">
        <f t="shared" si="490"/>
        <v>0</v>
      </c>
      <c r="CB69" s="106">
        <f t="shared" si="490"/>
        <v>0</v>
      </c>
      <c r="CC69" s="106">
        <f t="shared" si="490"/>
        <v>0</v>
      </c>
      <c r="CD69" s="106">
        <f t="shared" si="490"/>
        <v>0</v>
      </c>
      <c r="CE69" s="106">
        <f t="shared" si="490"/>
        <v>0</v>
      </c>
      <c r="CF69" s="106">
        <f t="shared" si="490"/>
        <v>0</v>
      </c>
      <c r="CG69" s="106">
        <f t="shared" si="490"/>
        <v>0</v>
      </c>
      <c r="CH69" s="106">
        <f t="shared" si="490"/>
        <v>0</v>
      </c>
      <c r="CI69" s="106">
        <f t="shared" si="490"/>
        <v>0</v>
      </c>
      <c r="CJ69" s="106">
        <f t="shared" si="490"/>
        <v>0</v>
      </c>
      <c r="CK69" s="106">
        <f t="shared" si="490"/>
        <v>0</v>
      </c>
      <c r="CL69" s="106">
        <f t="shared" si="490"/>
        <v>0</v>
      </c>
      <c r="CM69" s="106">
        <f t="shared" si="490"/>
        <v>0</v>
      </c>
      <c r="CN69" s="106">
        <f t="shared" si="490"/>
        <v>0</v>
      </c>
      <c r="CO69" s="106">
        <f t="shared" si="490"/>
        <v>0</v>
      </c>
      <c r="CP69" s="106">
        <f t="shared" si="490"/>
        <v>0</v>
      </c>
      <c r="CQ69" s="106">
        <f t="shared" si="490"/>
        <v>0</v>
      </c>
      <c r="CR69" s="106">
        <f t="shared" si="490"/>
        <v>0</v>
      </c>
      <c r="CS69" s="106">
        <f t="shared" si="490"/>
        <v>0</v>
      </c>
      <c r="CT69" s="106">
        <f t="shared" si="490"/>
        <v>0</v>
      </c>
      <c r="CU69" s="106">
        <f t="shared" si="490"/>
        <v>0</v>
      </c>
      <c r="CV69" s="106">
        <f t="shared" si="490"/>
        <v>0</v>
      </c>
      <c r="CW69" s="106">
        <f t="shared" si="490"/>
        <v>0</v>
      </c>
      <c r="CX69" s="106">
        <f t="shared" si="490"/>
        <v>0</v>
      </c>
      <c r="CY69" s="107">
        <f t="shared" si="490"/>
        <v>0</v>
      </c>
    </row>
    <row r="70" spans="1:103" s="93" customFormat="1" x14ac:dyDescent="0.2">
      <c r="A70" s="142"/>
      <c r="B70" s="118">
        <v>2</v>
      </c>
      <c r="C70" s="76" t="s">
        <v>429</v>
      </c>
      <c r="D70" s="77" t="str">
        <f>"["&amp;LOOKUP($C$3,'Pulldown Menue'!$E:$F,'Pulldown Menue'!$F:$F)&amp;" per month]"</f>
        <v>[UGX per month]</v>
      </c>
      <c r="E70" s="105">
        <f>E51</f>
        <v>46000</v>
      </c>
      <c r="F70" s="105">
        <f>F51</f>
        <v>46000</v>
      </c>
      <c r="G70" s="106">
        <f>G51</f>
        <v>46000</v>
      </c>
      <c r="H70" s="106">
        <f t="shared" ref="H70:I70" si="491">H51</f>
        <v>46000</v>
      </c>
      <c r="I70" s="106">
        <f t="shared" si="491"/>
        <v>46000</v>
      </c>
      <c r="J70" s="106">
        <f t="shared" ref="J70:W70" si="492">J51</f>
        <v>46000</v>
      </c>
      <c r="K70" s="106">
        <f t="shared" si="492"/>
        <v>46000</v>
      </c>
      <c r="L70" s="106">
        <f t="shared" si="492"/>
        <v>46000</v>
      </c>
      <c r="M70" s="106">
        <f t="shared" si="492"/>
        <v>46000</v>
      </c>
      <c r="N70" s="106">
        <f t="shared" si="492"/>
        <v>0</v>
      </c>
      <c r="O70" s="106">
        <f t="shared" si="492"/>
        <v>0</v>
      </c>
      <c r="P70" s="106">
        <f t="shared" si="492"/>
        <v>0</v>
      </c>
      <c r="Q70" s="106">
        <f t="shared" si="492"/>
        <v>0</v>
      </c>
      <c r="R70" s="106">
        <f t="shared" si="492"/>
        <v>0</v>
      </c>
      <c r="S70" s="106">
        <f t="shared" si="492"/>
        <v>0</v>
      </c>
      <c r="T70" s="106">
        <f t="shared" si="492"/>
        <v>0</v>
      </c>
      <c r="U70" s="106">
        <f t="shared" si="492"/>
        <v>0</v>
      </c>
      <c r="V70" s="106">
        <f t="shared" si="492"/>
        <v>0</v>
      </c>
      <c r="W70" s="106">
        <f t="shared" si="492"/>
        <v>0</v>
      </c>
      <c r="X70" s="106">
        <f t="shared" ref="X70:AS70" si="493">X51</f>
        <v>0</v>
      </c>
      <c r="Y70" s="106">
        <f t="shared" si="493"/>
        <v>0</v>
      </c>
      <c r="Z70" s="106">
        <f t="shared" si="493"/>
        <v>0</v>
      </c>
      <c r="AA70" s="106">
        <f t="shared" si="493"/>
        <v>0</v>
      </c>
      <c r="AB70" s="106">
        <f t="shared" si="493"/>
        <v>0</v>
      </c>
      <c r="AC70" s="106">
        <f t="shared" si="493"/>
        <v>0</v>
      </c>
      <c r="AD70" s="106">
        <f t="shared" si="493"/>
        <v>0</v>
      </c>
      <c r="AE70" s="106">
        <f t="shared" si="493"/>
        <v>0</v>
      </c>
      <c r="AF70" s="106">
        <f t="shared" si="493"/>
        <v>0</v>
      </c>
      <c r="AG70" s="106">
        <f t="shared" si="493"/>
        <v>0</v>
      </c>
      <c r="AH70" s="106">
        <f t="shared" si="493"/>
        <v>0</v>
      </c>
      <c r="AI70" s="106">
        <f t="shared" si="493"/>
        <v>0</v>
      </c>
      <c r="AJ70" s="106">
        <f t="shared" si="493"/>
        <v>0</v>
      </c>
      <c r="AK70" s="106">
        <f t="shared" si="493"/>
        <v>0</v>
      </c>
      <c r="AL70" s="106">
        <f t="shared" si="493"/>
        <v>0</v>
      </c>
      <c r="AM70" s="106">
        <f t="shared" si="493"/>
        <v>0</v>
      </c>
      <c r="AN70" s="106">
        <f t="shared" si="493"/>
        <v>0</v>
      </c>
      <c r="AO70" s="106">
        <f t="shared" si="493"/>
        <v>0</v>
      </c>
      <c r="AP70" s="106">
        <f t="shared" si="493"/>
        <v>0</v>
      </c>
      <c r="AQ70" s="106">
        <f t="shared" si="493"/>
        <v>0</v>
      </c>
      <c r="AR70" s="106">
        <f t="shared" si="493"/>
        <v>0</v>
      </c>
      <c r="AS70" s="106">
        <f t="shared" si="493"/>
        <v>0</v>
      </c>
      <c r="AT70" s="106">
        <f t="shared" ref="AT70:CY70" si="494">AT51</f>
        <v>0</v>
      </c>
      <c r="AU70" s="106">
        <f t="shared" si="494"/>
        <v>0</v>
      </c>
      <c r="AV70" s="106">
        <f t="shared" si="494"/>
        <v>0</v>
      </c>
      <c r="AW70" s="106">
        <f t="shared" si="494"/>
        <v>0</v>
      </c>
      <c r="AX70" s="106">
        <f t="shared" si="494"/>
        <v>0</v>
      </c>
      <c r="AY70" s="106">
        <f t="shared" si="494"/>
        <v>0</v>
      </c>
      <c r="AZ70" s="106">
        <f t="shared" si="494"/>
        <v>0</v>
      </c>
      <c r="BA70" s="106">
        <f t="shared" si="494"/>
        <v>0</v>
      </c>
      <c r="BB70" s="106">
        <f t="shared" si="494"/>
        <v>0</v>
      </c>
      <c r="BC70" s="106">
        <f t="shared" si="494"/>
        <v>0</v>
      </c>
      <c r="BD70" s="106">
        <f t="shared" si="494"/>
        <v>0</v>
      </c>
      <c r="BE70" s="106">
        <f t="shared" si="494"/>
        <v>0</v>
      </c>
      <c r="BF70" s="106">
        <f t="shared" si="494"/>
        <v>0</v>
      </c>
      <c r="BG70" s="106">
        <f t="shared" si="494"/>
        <v>0</v>
      </c>
      <c r="BH70" s="106">
        <f t="shared" si="494"/>
        <v>0</v>
      </c>
      <c r="BI70" s="106">
        <f t="shared" si="494"/>
        <v>0</v>
      </c>
      <c r="BJ70" s="106">
        <f t="shared" si="494"/>
        <v>0</v>
      </c>
      <c r="BK70" s="106">
        <f t="shared" si="494"/>
        <v>0</v>
      </c>
      <c r="BL70" s="106">
        <f t="shared" si="494"/>
        <v>0</v>
      </c>
      <c r="BM70" s="106">
        <f t="shared" si="494"/>
        <v>0</v>
      </c>
      <c r="BN70" s="106">
        <f t="shared" si="494"/>
        <v>0</v>
      </c>
      <c r="BO70" s="106">
        <f t="shared" si="494"/>
        <v>0</v>
      </c>
      <c r="BP70" s="106">
        <f t="shared" si="494"/>
        <v>0</v>
      </c>
      <c r="BQ70" s="106">
        <f t="shared" si="494"/>
        <v>0</v>
      </c>
      <c r="BR70" s="106">
        <f t="shared" si="494"/>
        <v>0</v>
      </c>
      <c r="BS70" s="106">
        <f t="shared" si="494"/>
        <v>0</v>
      </c>
      <c r="BT70" s="106">
        <f t="shared" si="494"/>
        <v>0</v>
      </c>
      <c r="BU70" s="106">
        <f t="shared" si="494"/>
        <v>0</v>
      </c>
      <c r="BV70" s="106">
        <f t="shared" si="494"/>
        <v>0</v>
      </c>
      <c r="BW70" s="106">
        <f t="shared" si="494"/>
        <v>0</v>
      </c>
      <c r="BX70" s="106">
        <f t="shared" si="494"/>
        <v>0</v>
      </c>
      <c r="BY70" s="106">
        <f t="shared" si="494"/>
        <v>0</v>
      </c>
      <c r="BZ70" s="106">
        <f t="shared" si="494"/>
        <v>0</v>
      </c>
      <c r="CA70" s="106">
        <f t="shared" si="494"/>
        <v>0</v>
      </c>
      <c r="CB70" s="106">
        <f t="shared" si="494"/>
        <v>0</v>
      </c>
      <c r="CC70" s="106">
        <f t="shared" si="494"/>
        <v>0</v>
      </c>
      <c r="CD70" s="106">
        <f t="shared" si="494"/>
        <v>0</v>
      </c>
      <c r="CE70" s="106">
        <f t="shared" si="494"/>
        <v>0</v>
      </c>
      <c r="CF70" s="106">
        <f t="shared" si="494"/>
        <v>0</v>
      </c>
      <c r="CG70" s="106">
        <f t="shared" si="494"/>
        <v>0</v>
      </c>
      <c r="CH70" s="106">
        <f t="shared" si="494"/>
        <v>0</v>
      </c>
      <c r="CI70" s="106">
        <f t="shared" si="494"/>
        <v>0</v>
      </c>
      <c r="CJ70" s="106">
        <f t="shared" si="494"/>
        <v>0</v>
      </c>
      <c r="CK70" s="106">
        <f t="shared" si="494"/>
        <v>0</v>
      </c>
      <c r="CL70" s="106">
        <f t="shared" si="494"/>
        <v>0</v>
      </c>
      <c r="CM70" s="106">
        <f t="shared" si="494"/>
        <v>0</v>
      </c>
      <c r="CN70" s="106">
        <f t="shared" si="494"/>
        <v>0</v>
      </c>
      <c r="CO70" s="106">
        <f t="shared" si="494"/>
        <v>0</v>
      </c>
      <c r="CP70" s="106">
        <f t="shared" si="494"/>
        <v>0</v>
      </c>
      <c r="CQ70" s="106">
        <f t="shared" si="494"/>
        <v>0</v>
      </c>
      <c r="CR70" s="106">
        <f t="shared" si="494"/>
        <v>0</v>
      </c>
      <c r="CS70" s="106">
        <f t="shared" si="494"/>
        <v>0</v>
      </c>
      <c r="CT70" s="106">
        <f t="shared" si="494"/>
        <v>0</v>
      </c>
      <c r="CU70" s="106">
        <f t="shared" si="494"/>
        <v>0</v>
      </c>
      <c r="CV70" s="106">
        <f t="shared" si="494"/>
        <v>0</v>
      </c>
      <c r="CW70" s="106">
        <f t="shared" si="494"/>
        <v>0</v>
      </c>
      <c r="CX70" s="106">
        <f t="shared" si="494"/>
        <v>0</v>
      </c>
      <c r="CY70" s="107">
        <f t="shared" si="494"/>
        <v>0</v>
      </c>
    </row>
    <row r="71" spans="1:103" s="93" customFormat="1" x14ac:dyDescent="0.2">
      <c r="A71" s="142"/>
      <c r="B71" s="123"/>
      <c r="C71" s="122" t="s">
        <v>431</v>
      </c>
      <c r="D71" s="96" t="str">
        <f>"["&amp;LOOKUP($C$3,'Pulldown Menue'!$E:$F,'Pulldown Menue'!$F:$F)&amp;" per month]"</f>
        <v>[UGX per month]</v>
      </c>
      <c r="E71" s="108">
        <f>E69-E70</f>
        <v>530520</v>
      </c>
      <c r="F71" s="103">
        <f>F69-F70</f>
        <v>352405</v>
      </c>
      <c r="G71" s="109">
        <f>G69-G70</f>
        <v>530520</v>
      </c>
      <c r="H71" s="109">
        <f t="shared" ref="H71" si="495">H69-H70</f>
        <v>78000</v>
      </c>
      <c r="I71" s="109">
        <f t="shared" ref="I71" si="496">I69-I70</f>
        <v>401000</v>
      </c>
      <c r="J71" s="109">
        <f t="shared" ref="J71" si="497">J69-J70</f>
        <v>280000</v>
      </c>
      <c r="K71" s="109">
        <f t="shared" ref="K71" si="498">K69-K70</f>
        <v>408000</v>
      </c>
      <c r="L71" s="109">
        <f t="shared" ref="L71" si="499">L69-L70</f>
        <v>838000</v>
      </c>
      <c r="M71" s="109">
        <f t="shared" ref="M71" si="500">M69-M70</f>
        <v>1178000</v>
      </c>
      <c r="N71" s="109">
        <f t="shared" ref="N71" si="501">N69-N70</f>
        <v>0</v>
      </c>
      <c r="O71" s="109">
        <f t="shared" ref="O71" si="502">O69-O70</f>
        <v>0</v>
      </c>
      <c r="P71" s="109">
        <f t="shared" ref="P71" si="503">P69-P70</f>
        <v>0</v>
      </c>
      <c r="Q71" s="109">
        <f t="shared" ref="Q71" si="504">Q69-Q70</f>
        <v>0</v>
      </c>
      <c r="R71" s="109">
        <f t="shared" ref="R71" si="505">R69-R70</f>
        <v>0</v>
      </c>
      <c r="S71" s="109">
        <f t="shared" ref="S71" si="506">S69-S70</f>
        <v>0</v>
      </c>
      <c r="T71" s="109">
        <f t="shared" ref="T71" si="507">T69-T70</f>
        <v>0</v>
      </c>
      <c r="U71" s="109">
        <f t="shared" ref="U71" si="508">U69-U70</f>
        <v>0</v>
      </c>
      <c r="V71" s="109">
        <f t="shared" ref="V71" si="509">V69-V70</f>
        <v>0</v>
      </c>
      <c r="W71" s="109">
        <f t="shared" ref="W71" si="510">W69-W70</f>
        <v>0</v>
      </c>
      <c r="X71" s="109">
        <f t="shared" ref="X71" si="511">X69-X70</f>
        <v>0</v>
      </c>
      <c r="Y71" s="109">
        <f t="shared" ref="Y71" si="512">Y69-Y70</f>
        <v>0</v>
      </c>
      <c r="Z71" s="109">
        <f t="shared" ref="Z71" si="513">Z69-Z70</f>
        <v>0</v>
      </c>
      <c r="AA71" s="109">
        <f t="shared" ref="AA71" si="514">AA69-AA70</f>
        <v>0</v>
      </c>
      <c r="AB71" s="109">
        <f t="shared" ref="AB71" si="515">AB69-AB70</f>
        <v>0</v>
      </c>
      <c r="AC71" s="109">
        <f t="shared" ref="AC71" si="516">AC69-AC70</f>
        <v>0</v>
      </c>
      <c r="AD71" s="109">
        <f t="shared" ref="AD71" si="517">AD69-AD70</f>
        <v>0</v>
      </c>
      <c r="AE71" s="109">
        <f t="shared" ref="AE71" si="518">AE69-AE70</f>
        <v>0</v>
      </c>
      <c r="AF71" s="109">
        <f t="shared" ref="AF71" si="519">AF69-AF70</f>
        <v>0</v>
      </c>
      <c r="AG71" s="109">
        <f t="shared" ref="AG71" si="520">AG69-AG70</f>
        <v>0</v>
      </c>
      <c r="AH71" s="109">
        <f t="shared" ref="AH71" si="521">AH69-AH70</f>
        <v>0</v>
      </c>
      <c r="AI71" s="109">
        <f t="shared" ref="AI71" si="522">AI69-AI70</f>
        <v>0</v>
      </c>
      <c r="AJ71" s="109">
        <f t="shared" ref="AJ71" si="523">AJ69-AJ70</f>
        <v>0</v>
      </c>
      <c r="AK71" s="109">
        <f t="shared" ref="AK71" si="524">AK69-AK70</f>
        <v>0</v>
      </c>
      <c r="AL71" s="109">
        <f t="shared" ref="AL71" si="525">AL69-AL70</f>
        <v>0</v>
      </c>
      <c r="AM71" s="109">
        <f t="shared" ref="AM71" si="526">AM69-AM70</f>
        <v>0</v>
      </c>
      <c r="AN71" s="109">
        <f t="shared" ref="AN71" si="527">AN69-AN70</f>
        <v>0</v>
      </c>
      <c r="AO71" s="109">
        <f t="shared" ref="AO71" si="528">AO69-AO70</f>
        <v>0</v>
      </c>
      <c r="AP71" s="109">
        <f t="shared" ref="AP71" si="529">AP69-AP70</f>
        <v>0</v>
      </c>
      <c r="AQ71" s="109">
        <f t="shared" ref="AQ71" si="530">AQ69-AQ70</f>
        <v>0</v>
      </c>
      <c r="AR71" s="109">
        <f t="shared" ref="AR71" si="531">AR69-AR70</f>
        <v>0</v>
      </c>
      <c r="AS71" s="109">
        <f t="shared" ref="AS71" si="532">AS69-AS70</f>
        <v>0</v>
      </c>
      <c r="AT71" s="109">
        <f t="shared" ref="AT71" si="533">AT69-AT70</f>
        <v>0</v>
      </c>
      <c r="AU71" s="109">
        <f t="shared" ref="AU71" si="534">AU69-AU70</f>
        <v>0</v>
      </c>
      <c r="AV71" s="109">
        <f t="shared" ref="AV71" si="535">AV69-AV70</f>
        <v>0</v>
      </c>
      <c r="AW71" s="109">
        <f t="shared" ref="AW71" si="536">AW69-AW70</f>
        <v>0</v>
      </c>
      <c r="AX71" s="109">
        <f t="shared" ref="AX71" si="537">AX69-AX70</f>
        <v>0</v>
      </c>
      <c r="AY71" s="109">
        <f t="shared" ref="AY71" si="538">AY69-AY70</f>
        <v>0</v>
      </c>
      <c r="AZ71" s="109">
        <f t="shared" ref="AZ71" si="539">AZ69-AZ70</f>
        <v>0</v>
      </c>
      <c r="BA71" s="109">
        <f t="shared" ref="BA71" si="540">BA69-BA70</f>
        <v>0</v>
      </c>
      <c r="BB71" s="109">
        <f t="shared" ref="BB71" si="541">BB69-BB70</f>
        <v>0</v>
      </c>
      <c r="BC71" s="109">
        <f t="shared" ref="BC71" si="542">BC69-BC70</f>
        <v>0</v>
      </c>
      <c r="BD71" s="109">
        <f t="shared" ref="BD71" si="543">BD69-BD70</f>
        <v>0</v>
      </c>
      <c r="BE71" s="109">
        <f t="shared" ref="BE71" si="544">BE69-BE70</f>
        <v>0</v>
      </c>
      <c r="BF71" s="109">
        <f t="shared" ref="BF71" si="545">BF69-BF70</f>
        <v>0</v>
      </c>
      <c r="BG71" s="109">
        <f t="shared" ref="BG71" si="546">BG69-BG70</f>
        <v>0</v>
      </c>
      <c r="BH71" s="109">
        <f t="shared" ref="BH71" si="547">BH69-BH70</f>
        <v>0</v>
      </c>
      <c r="BI71" s="109">
        <f t="shared" ref="BI71" si="548">BI69-BI70</f>
        <v>0</v>
      </c>
      <c r="BJ71" s="109">
        <f t="shared" ref="BJ71" si="549">BJ69-BJ70</f>
        <v>0</v>
      </c>
      <c r="BK71" s="109">
        <f t="shared" ref="BK71" si="550">BK69-BK70</f>
        <v>0</v>
      </c>
      <c r="BL71" s="109">
        <f t="shared" ref="BL71" si="551">BL69-BL70</f>
        <v>0</v>
      </c>
      <c r="BM71" s="109">
        <f t="shared" ref="BM71" si="552">BM69-BM70</f>
        <v>0</v>
      </c>
      <c r="BN71" s="109">
        <f t="shared" ref="BN71" si="553">BN69-BN70</f>
        <v>0</v>
      </c>
      <c r="BO71" s="109">
        <f t="shared" ref="BO71" si="554">BO69-BO70</f>
        <v>0</v>
      </c>
      <c r="BP71" s="109">
        <f t="shared" ref="BP71" si="555">BP69-BP70</f>
        <v>0</v>
      </c>
      <c r="BQ71" s="109">
        <f t="shared" ref="BQ71" si="556">BQ69-BQ70</f>
        <v>0</v>
      </c>
      <c r="BR71" s="109">
        <f t="shared" ref="BR71" si="557">BR69-BR70</f>
        <v>0</v>
      </c>
      <c r="BS71" s="109">
        <f t="shared" ref="BS71" si="558">BS69-BS70</f>
        <v>0</v>
      </c>
      <c r="BT71" s="109">
        <f t="shared" ref="BT71" si="559">BT69-BT70</f>
        <v>0</v>
      </c>
      <c r="BU71" s="109">
        <f t="shared" ref="BU71" si="560">BU69-BU70</f>
        <v>0</v>
      </c>
      <c r="BV71" s="109">
        <f t="shared" ref="BV71" si="561">BV69-BV70</f>
        <v>0</v>
      </c>
      <c r="BW71" s="109">
        <f t="shared" ref="BW71" si="562">BW69-BW70</f>
        <v>0</v>
      </c>
      <c r="BX71" s="109">
        <f t="shared" ref="BX71" si="563">BX69-BX70</f>
        <v>0</v>
      </c>
      <c r="BY71" s="109">
        <f t="shared" ref="BY71" si="564">BY69-BY70</f>
        <v>0</v>
      </c>
      <c r="BZ71" s="109">
        <f t="shared" ref="BZ71" si="565">BZ69-BZ70</f>
        <v>0</v>
      </c>
      <c r="CA71" s="109">
        <f t="shared" ref="CA71" si="566">CA69-CA70</f>
        <v>0</v>
      </c>
      <c r="CB71" s="109">
        <f t="shared" ref="CB71" si="567">CB69-CB70</f>
        <v>0</v>
      </c>
      <c r="CC71" s="109">
        <f t="shared" ref="CC71" si="568">CC69-CC70</f>
        <v>0</v>
      </c>
      <c r="CD71" s="109">
        <f t="shared" ref="CD71" si="569">CD69-CD70</f>
        <v>0</v>
      </c>
      <c r="CE71" s="109">
        <f t="shared" ref="CE71" si="570">CE69-CE70</f>
        <v>0</v>
      </c>
      <c r="CF71" s="109">
        <f t="shared" ref="CF71" si="571">CF69-CF70</f>
        <v>0</v>
      </c>
      <c r="CG71" s="109">
        <f t="shared" ref="CG71" si="572">CG69-CG70</f>
        <v>0</v>
      </c>
      <c r="CH71" s="109">
        <f t="shared" ref="CH71" si="573">CH69-CH70</f>
        <v>0</v>
      </c>
      <c r="CI71" s="109">
        <f t="shared" ref="CI71" si="574">CI69-CI70</f>
        <v>0</v>
      </c>
      <c r="CJ71" s="109">
        <f t="shared" ref="CJ71" si="575">CJ69-CJ70</f>
        <v>0</v>
      </c>
      <c r="CK71" s="109">
        <f t="shared" ref="CK71" si="576">CK69-CK70</f>
        <v>0</v>
      </c>
      <c r="CL71" s="109">
        <f t="shared" ref="CL71" si="577">CL69-CL70</f>
        <v>0</v>
      </c>
      <c r="CM71" s="109">
        <f t="shared" ref="CM71" si="578">CM69-CM70</f>
        <v>0</v>
      </c>
      <c r="CN71" s="109">
        <f t="shared" ref="CN71" si="579">CN69-CN70</f>
        <v>0</v>
      </c>
      <c r="CO71" s="109">
        <f t="shared" ref="CO71" si="580">CO69-CO70</f>
        <v>0</v>
      </c>
      <c r="CP71" s="109">
        <f t="shared" ref="CP71" si="581">CP69-CP70</f>
        <v>0</v>
      </c>
      <c r="CQ71" s="109">
        <f t="shared" ref="CQ71" si="582">CQ69-CQ70</f>
        <v>0</v>
      </c>
      <c r="CR71" s="109">
        <f t="shared" ref="CR71" si="583">CR69-CR70</f>
        <v>0</v>
      </c>
      <c r="CS71" s="109">
        <f t="shared" ref="CS71" si="584">CS69-CS70</f>
        <v>0</v>
      </c>
      <c r="CT71" s="109">
        <f t="shared" ref="CT71" si="585">CT69-CT70</f>
        <v>0</v>
      </c>
      <c r="CU71" s="109">
        <f t="shared" ref="CU71" si="586">CU69-CU70</f>
        <v>0</v>
      </c>
      <c r="CV71" s="109">
        <f t="shared" ref="CV71" si="587">CV69-CV70</f>
        <v>0</v>
      </c>
      <c r="CW71" s="109">
        <f t="shared" ref="CW71" si="588">CW69-CW70</f>
        <v>0</v>
      </c>
      <c r="CX71" s="109">
        <f t="shared" ref="CX71" si="589">CX69-CX70</f>
        <v>0</v>
      </c>
      <c r="CY71" s="110">
        <f t="shared" ref="CY71" si="590">CY69-CY70</f>
        <v>0</v>
      </c>
    </row>
    <row r="73" spans="1:103" s="53" customFormat="1" ht="14" customHeight="1" x14ac:dyDescent="0.2">
      <c r="A73" s="142" t="s">
        <v>36</v>
      </c>
      <c r="B73" s="117" t="s">
        <v>0</v>
      </c>
      <c r="C73" s="68" t="s">
        <v>1</v>
      </c>
      <c r="D73" s="69" t="s">
        <v>19</v>
      </c>
      <c r="E73" s="74"/>
      <c r="F73" s="70" t="s">
        <v>468</v>
      </c>
      <c r="G73" s="71" t="s">
        <v>17</v>
      </c>
      <c r="H73" s="72">
        <f>H$5</f>
        <v>43556</v>
      </c>
      <c r="I73" s="72">
        <f>I$5</f>
        <v>43586</v>
      </c>
      <c r="J73" s="72">
        <f t="shared" ref="J73:BU73" si="591">J$5</f>
        <v>43617</v>
      </c>
      <c r="K73" s="72">
        <f t="shared" si="591"/>
        <v>43647</v>
      </c>
      <c r="L73" s="72">
        <f t="shared" si="591"/>
        <v>43678</v>
      </c>
      <c r="M73" s="72">
        <f t="shared" si="591"/>
        <v>43709</v>
      </c>
      <c r="N73" s="72">
        <f t="shared" si="591"/>
        <v>43739</v>
      </c>
      <c r="O73" s="72">
        <f t="shared" si="591"/>
        <v>43770</v>
      </c>
      <c r="P73" s="72">
        <f t="shared" si="591"/>
        <v>43800</v>
      </c>
      <c r="Q73" s="72">
        <f t="shared" si="591"/>
        <v>43831</v>
      </c>
      <c r="R73" s="72">
        <f t="shared" si="591"/>
        <v>43862</v>
      </c>
      <c r="S73" s="72">
        <f t="shared" si="591"/>
        <v>43891</v>
      </c>
      <c r="T73" s="72">
        <f t="shared" si="591"/>
        <v>43922</v>
      </c>
      <c r="U73" s="72">
        <f t="shared" si="591"/>
        <v>43952</v>
      </c>
      <c r="V73" s="72">
        <f t="shared" si="591"/>
        <v>43983</v>
      </c>
      <c r="W73" s="72">
        <f t="shared" si="591"/>
        <v>44013</v>
      </c>
      <c r="X73" s="72">
        <f t="shared" si="591"/>
        <v>44044</v>
      </c>
      <c r="Y73" s="72">
        <f t="shared" si="591"/>
        <v>44075</v>
      </c>
      <c r="Z73" s="72">
        <f t="shared" si="591"/>
        <v>44105</v>
      </c>
      <c r="AA73" s="72">
        <f t="shared" si="591"/>
        <v>44136</v>
      </c>
      <c r="AB73" s="72">
        <f t="shared" si="591"/>
        <v>44166</v>
      </c>
      <c r="AC73" s="72">
        <f t="shared" si="591"/>
        <v>44197</v>
      </c>
      <c r="AD73" s="72">
        <f t="shared" si="591"/>
        <v>44228</v>
      </c>
      <c r="AE73" s="72">
        <f t="shared" si="591"/>
        <v>44256</v>
      </c>
      <c r="AF73" s="72">
        <f t="shared" si="591"/>
        <v>44287</v>
      </c>
      <c r="AG73" s="72">
        <f t="shared" si="591"/>
        <v>44317</v>
      </c>
      <c r="AH73" s="72">
        <f t="shared" si="591"/>
        <v>44348</v>
      </c>
      <c r="AI73" s="72">
        <f t="shared" si="591"/>
        <v>44378</v>
      </c>
      <c r="AJ73" s="72">
        <f t="shared" si="591"/>
        <v>44409</v>
      </c>
      <c r="AK73" s="72">
        <f t="shared" si="591"/>
        <v>44440</v>
      </c>
      <c r="AL73" s="72">
        <f t="shared" si="591"/>
        <v>44470</v>
      </c>
      <c r="AM73" s="72">
        <f t="shared" si="591"/>
        <v>44501</v>
      </c>
      <c r="AN73" s="72">
        <f t="shared" si="591"/>
        <v>44531</v>
      </c>
      <c r="AO73" s="72">
        <f t="shared" si="591"/>
        <v>44562</v>
      </c>
      <c r="AP73" s="72">
        <f t="shared" si="591"/>
        <v>44593</v>
      </c>
      <c r="AQ73" s="72">
        <f t="shared" si="591"/>
        <v>44621</v>
      </c>
      <c r="AR73" s="72">
        <f t="shared" si="591"/>
        <v>44652</v>
      </c>
      <c r="AS73" s="72">
        <f t="shared" si="591"/>
        <v>44682</v>
      </c>
      <c r="AT73" s="72">
        <f t="shared" si="591"/>
        <v>44713</v>
      </c>
      <c r="AU73" s="72">
        <f t="shared" si="591"/>
        <v>44743</v>
      </c>
      <c r="AV73" s="72">
        <f t="shared" si="591"/>
        <v>44774</v>
      </c>
      <c r="AW73" s="72">
        <f t="shared" si="591"/>
        <v>44805</v>
      </c>
      <c r="AX73" s="72">
        <f t="shared" si="591"/>
        <v>44835</v>
      </c>
      <c r="AY73" s="72">
        <f t="shared" si="591"/>
        <v>44866</v>
      </c>
      <c r="AZ73" s="72">
        <f t="shared" si="591"/>
        <v>44896</v>
      </c>
      <c r="BA73" s="72">
        <f t="shared" si="591"/>
        <v>44927</v>
      </c>
      <c r="BB73" s="72">
        <f t="shared" si="591"/>
        <v>44958</v>
      </c>
      <c r="BC73" s="72">
        <f t="shared" si="591"/>
        <v>44986</v>
      </c>
      <c r="BD73" s="72">
        <f t="shared" si="591"/>
        <v>45017</v>
      </c>
      <c r="BE73" s="72">
        <f t="shared" si="591"/>
        <v>45047</v>
      </c>
      <c r="BF73" s="72">
        <f t="shared" si="591"/>
        <v>45078</v>
      </c>
      <c r="BG73" s="72">
        <f t="shared" si="591"/>
        <v>45108</v>
      </c>
      <c r="BH73" s="72">
        <f t="shared" si="591"/>
        <v>45139</v>
      </c>
      <c r="BI73" s="72">
        <f t="shared" si="591"/>
        <v>45170</v>
      </c>
      <c r="BJ73" s="72">
        <f t="shared" si="591"/>
        <v>45200</v>
      </c>
      <c r="BK73" s="72">
        <f t="shared" si="591"/>
        <v>45231</v>
      </c>
      <c r="BL73" s="72">
        <f t="shared" si="591"/>
        <v>45261</v>
      </c>
      <c r="BM73" s="72">
        <f t="shared" si="591"/>
        <v>45292</v>
      </c>
      <c r="BN73" s="72">
        <f t="shared" si="591"/>
        <v>45323</v>
      </c>
      <c r="BO73" s="72">
        <f t="shared" si="591"/>
        <v>45352</v>
      </c>
      <c r="BP73" s="72">
        <f t="shared" si="591"/>
        <v>45383</v>
      </c>
      <c r="BQ73" s="72">
        <f t="shared" si="591"/>
        <v>45413</v>
      </c>
      <c r="BR73" s="72">
        <f t="shared" si="591"/>
        <v>45444</v>
      </c>
      <c r="BS73" s="72">
        <f t="shared" si="591"/>
        <v>45474</v>
      </c>
      <c r="BT73" s="72">
        <f t="shared" si="591"/>
        <v>45505</v>
      </c>
      <c r="BU73" s="72">
        <f t="shared" si="591"/>
        <v>45536</v>
      </c>
      <c r="BV73" s="72">
        <f t="shared" ref="BV73:CY73" si="592">BV$5</f>
        <v>45566</v>
      </c>
      <c r="BW73" s="72">
        <f t="shared" si="592"/>
        <v>45597</v>
      </c>
      <c r="BX73" s="72">
        <f t="shared" si="592"/>
        <v>45627</v>
      </c>
      <c r="BY73" s="72">
        <f t="shared" si="592"/>
        <v>45658</v>
      </c>
      <c r="BZ73" s="72">
        <f t="shared" si="592"/>
        <v>45689</v>
      </c>
      <c r="CA73" s="72">
        <f t="shared" si="592"/>
        <v>45717</v>
      </c>
      <c r="CB73" s="72">
        <f t="shared" si="592"/>
        <v>45748</v>
      </c>
      <c r="CC73" s="72">
        <f t="shared" si="592"/>
        <v>45778</v>
      </c>
      <c r="CD73" s="72">
        <f t="shared" si="592"/>
        <v>45809</v>
      </c>
      <c r="CE73" s="72">
        <f t="shared" si="592"/>
        <v>45839</v>
      </c>
      <c r="CF73" s="72">
        <f t="shared" si="592"/>
        <v>45870</v>
      </c>
      <c r="CG73" s="72">
        <f t="shared" si="592"/>
        <v>45901</v>
      </c>
      <c r="CH73" s="72">
        <f t="shared" si="592"/>
        <v>45931</v>
      </c>
      <c r="CI73" s="72">
        <f t="shared" si="592"/>
        <v>45962</v>
      </c>
      <c r="CJ73" s="72">
        <f t="shared" si="592"/>
        <v>45992</v>
      </c>
      <c r="CK73" s="72">
        <f t="shared" si="592"/>
        <v>46023</v>
      </c>
      <c r="CL73" s="72">
        <f t="shared" si="592"/>
        <v>46054</v>
      </c>
      <c r="CM73" s="72">
        <f t="shared" si="592"/>
        <v>46082</v>
      </c>
      <c r="CN73" s="72">
        <f t="shared" si="592"/>
        <v>46113</v>
      </c>
      <c r="CO73" s="72">
        <f t="shared" si="592"/>
        <v>46143</v>
      </c>
      <c r="CP73" s="72">
        <f t="shared" si="592"/>
        <v>46174</v>
      </c>
      <c r="CQ73" s="72">
        <f t="shared" si="592"/>
        <v>46204</v>
      </c>
      <c r="CR73" s="72">
        <f t="shared" si="592"/>
        <v>46235</v>
      </c>
      <c r="CS73" s="72">
        <f t="shared" si="592"/>
        <v>46266</v>
      </c>
      <c r="CT73" s="72">
        <f t="shared" si="592"/>
        <v>46296</v>
      </c>
      <c r="CU73" s="72">
        <f t="shared" si="592"/>
        <v>46327</v>
      </c>
      <c r="CV73" s="72">
        <f t="shared" si="592"/>
        <v>46357</v>
      </c>
      <c r="CW73" s="72">
        <f t="shared" si="592"/>
        <v>46388</v>
      </c>
      <c r="CX73" s="72">
        <f t="shared" si="592"/>
        <v>46419</v>
      </c>
      <c r="CY73" s="73">
        <f t="shared" si="592"/>
        <v>46447</v>
      </c>
    </row>
    <row r="74" spans="1:103" s="93" customFormat="1" ht="14" customHeight="1" x14ac:dyDescent="0.2">
      <c r="A74" s="142"/>
      <c r="B74" s="118">
        <v>1</v>
      </c>
      <c r="C74" s="76" t="s">
        <v>8</v>
      </c>
      <c r="D74" s="77" t="str">
        <f>"["&amp;LOOKUP($C$3,'Pulldown Menue'!$E:$F,'Pulldown Menue'!$F:$F)&amp;" per month]"</f>
        <v>[UGX per month]</v>
      </c>
      <c r="E74" s="78"/>
      <c r="F74" s="78">
        <f t="shared" ref="F74:AK74" si="593">F17</f>
        <v>3140225</v>
      </c>
      <c r="G74" s="91">
        <f t="shared" si="593"/>
        <v>3318340</v>
      </c>
      <c r="H74" s="91">
        <f t="shared" si="593"/>
        <v>2880000</v>
      </c>
      <c r="I74" s="91">
        <f t="shared" si="593"/>
        <v>3250000</v>
      </c>
      <c r="J74" s="91">
        <f t="shared" si="593"/>
        <v>3150000</v>
      </c>
      <c r="K74" s="91">
        <f t="shared" si="593"/>
        <v>3030000</v>
      </c>
      <c r="L74" s="91">
        <f t="shared" si="593"/>
        <v>3590000</v>
      </c>
      <c r="M74" s="91">
        <f t="shared" si="593"/>
        <v>4010000</v>
      </c>
      <c r="N74" s="91">
        <f t="shared" si="593"/>
        <v>0</v>
      </c>
      <c r="O74" s="91">
        <f t="shared" si="593"/>
        <v>0</v>
      </c>
      <c r="P74" s="91">
        <f t="shared" si="593"/>
        <v>0</v>
      </c>
      <c r="Q74" s="91">
        <f t="shared" si="593"/>
        <v>0</v>
      </c>
      <c r="R74" s="91">
        <f t="shared" si="593"/>
        <v>0</v>
      </c>
      <c r="S74" s="91">
        <f t="shared" si="593"/>
        <v>0</v>
      </c>
      <c r="T74" s="91">
        <f t="shared" si="593"/>
        <v>0</v>
      </c>
      <c r="U74" s="91">
        <f t="shared" si="593"/>
        <v>0</v>
      </c>
      <c r="V74" s="91">
        <f t="shared" si="593"/>
        <v>0</v>
      </c>
      <c r="W74" s="91">
        <f t="shared" si="593"/>
        <v>0</v>
      </c>
      <c r="X74" s="91">
        <f t="shared" si="593"/>
        <v>0</v>
      </c>
      <c r="Y74" s="91">
        <f t="shared" si="593"/>
        <v>0</v>
      </c>
      <c r="Z74" s="91">
        <f t="shared" si="593"/>
        <v>0</v>
      </c>
      <c r="AA74" s="91">
        <f t="shared" si="593"/>
        <v>0</v>
      </c>
      <c r="AB74" s="91">
        <f t="shared" si="593"/>
        <v>0</v>
      </c>
      <c r="AC74" s="91">
        <f t="shared" si="593"/>
        <v>0</v>
      </c>
      <c r="AD74" s="91">
        <f t="shared" si="593"/>
        <v>0</v>
      </c>
      <c r="AE74" s="91">
        <f t="shared" si="593"/>
        <v>0</v>
      </c>
      <c r="AF74" s="91">
        <f t="shared" si="593"/>
        <v>0</v>
      </c>
      <c r="AG74" s="91">
        <f t="shared" si="593"/>
        <v>0</v>
      </c>
      <c r="AH74" s="91">
        <f t="shared" si="593"/>
        <v>0</v>
      </c>
      <c r="AI74" s="91">
        <f t="shared" si="593"/>
        <v>0</v>
      </c>
      <c r="AJ74" s="91">
        <f t="shared" si="593"/>
        <v>0</v>
      </c>
      <c r="AK74" s="91">
        <f t="shared" si="593"/>
        <v>0</v>
      </c>
      <c r="AL74" s="91">
        <f t="shared" ref="AL74:BQ74" si="594">AL17</f>
        <v>0</v>
      </c>
      <c r="AM74" s="91">
        <f t="shared" si="594"/>
        <v>0</v>
      </c>
      <c r="AN74" s="91">
        <f t="shared" si="594"/>
        <v>0</v>
      </c>
      <c r="AO74" s="91">
        <f t="shared" si="594"/>
        <v>0</v>
      </c>
      <c r="AP74" s="91">
        <f t="shared" si="594"/>
        <v>0</v>
      </c>
      <c r="AQ74" s="91">
        <f t="shared" si="594"/>
        <v>0</v>
      </c>
      <c r="AR74" s="91">
        <f t="shared" si="594"/>
        <v>0</v>
      </c>
      <c r="AS74" s="91">
        <f t="shared" si="594"/>
        <v>0</v>
      </c>
      <c r="AT74" s="91">
        <f t="shared" si="594"/>
        <v>0</v>
      </c>
      <c r="AU74" s="91">
        <f t="shared" si="594"/>
        <v>0</v>
      </c>
      <c r="AV74" s="91">
        <f t="shared" si="594"/>
        <v>0</v>
      </c>
      <c r="AW74" s="91">
        <f t="shared" si="594"/>
        <v>0</v>
      </c>
      <c r="AX74" s="91">
        <f t="shared" si="594"/>
        <v>0</v>
      </c>
      <c r="AY74" s="91">
        <f t="shared" si="594"/>
        <v>0</v>
      </c>
      <c r="AZ74" s="91">
        <f t="shared" si="594"/>
        <v>0</v>
      </c>
      <c r="BA74" s="91">
        <f t="shared" si="594"/>
        <v>0</v>
      </c>
      <c r="BB74" s="91">
        <f t="shared" si="594"/>
        <v>0</v>
      </c>
      <c r="BC74" s="91">
        <f t="shared" si="594"/>
        <v>0</v>
      </c>
      <c r="BD74" s="91">
        <f t="shared" si="594"/>
        <v>0</v>
      </c>
      <c r="BE74" s="91">
        <f t="shared" si="594"/>
        <v>0</v>
      </c>
      <c r="BF74" s="91">
        <f t="shared" si="594"/>
        <v>0</v>
      </c>
      <c r="BG74" s="91">
        <f t="shared" si="594"/>
        <v>0</v>
      </c>
      <c r="BH74" s="91">
        <f t="shared" si="594"/>
        <v>0</v>
      </c>
      <c r="BI74" s="91">
        <f t="shared" si="594"/>
        <v>0</v>
      </c>
      <c r="BJ74" s="91">
        <f t="shared" si="594"/>
        <v>0</v>
      </c>
      <c r="BK74" s="91">
        <f t="shared" si="594"/>
        <v>0</v>
      </c>
      <c r="BL74" s="91">
        <f t="shared" si="594"/>
        <v>0</v>
      </c>
      <c r="BM74" s="91">
        <f t="shared" si="594"/>
        <v>0</v>
      </c>
      <c r="BN74" s="91">
        <f t="shared" si="594"/>
        <v>0</v>
      </c>
      <c r="BO74" s="91">
        <f t="shared" si="594"/>
        <v>0</v>
      </c>
      <c r="BP74" s="91">
        <f t="shared" si="594"/>
        <v>0</v>
      </c>
      <c r="BQ74" s="91">
        <f t="shared" si="594"/>
        <v>0</v>
      </c>
      <c r="BR74" s="91">
        <f t="shared" ref="BR74:CY74" si="595">BR17</f>
        <v>0</v>
      </c>
      <c r="BS74" s="91">
        <f t="shared" si="595"/>
        <v>0</v>
      </c>
      <c r="BT74" s="91">
        <f t="shared" si="595"/>
        <v>0</v>
      </c>
      <c r="BU74" s="91">
        <f t="shared" si="595"/>
        <v>0</v>
      </c>
      <c r="BV74" s="91">
        <f t="shared" si="595"/>
        <v>0</v>
      </c>
      <c r="BW74" s="91">
        <f t="shared" si="595"/>
        <v>0</v>
      </c>
      <c r="BX74" s="91">
        <f t="shared" si="595"/>
        <v>0</v>
      </c>
      <c r="BY74" s="91">
        <f t="shared" si="595"/>
        <v>0</v>
      </c>
      <c r="BZ74" s="91">
        <f t="shared" si="595"/>
        <v>0</v>
      </c>
      <c r="CA74" s="91">
        <f t="shared" si="595"/>
        <v>0</v>
      </c>
      <c r="CB74" s="91">
        <f t="shared" si="595"/>
        <v>0</v>
      </c>
      <c r="CC74" s="91">
        <f t="shared" si="595"/>
        <v>0</v>
      </c>
      <c r="CD74" s="91">
        <f t="shared" si="595"/>
        <v>0</v>
      </c>
      <c r="CE74" s="91">
        <f t="shared" si="595"/>
        <v>0</v>
      </c>
      <c r="CF74" s="91">
        <f t="shared" si="595"/>
        <v>0</v>
      </c>
      <c r="CG74" s="91">
        <f t="shared" si="595"/>
        <v>0</v>
      </c>
      <c r="CH74" s="91">
        <f t="shared" si="595"/>
        <v>0</v>
      </c>
      <c r="CI74" s="91">
        <f t="shared" si="595"/>
        <v>0</v>
      </c>
      <c r="CJ74" s="91">
        <f t="shared" si="595"/>
        <v>0</v>
      </c>
      <c r="CK74" s="91">
        <f t="shared" si="595"/>
        <v>0</v>
      </c>
      <c r="CL74" s="91">
        <f t="shared" si="595"/>
        <v>0</v>
      </c>
      <c r="CM74" s="91">
        <f t="shared" si="595"/>
        <v>0</v>
      </c>
      <c r="CN74" s="91">
        <f t="shared" si="595"/>
        <v>0</v>
      </c>
      <c r="CO74" s="91">
        <f t="shared" si="595"/>
        <v>0</v>
      </c>
      <c r="CP74" s="91">
        <f t="shared" si="595"/>
        <v>0</v>
      </c>
      <c r="CQ74" s="91">
        <f t="shared" si="595"/>
        <v>0</v>
      </c>
      <c r="CR74" s="91">
        <f t="shared" si="595"/>
        <v>0</v>
      </c>
      <c r="CS74" s="91">
        <f t="shared" si="595"/>
        <v>0</v>
      </c>
      <c r="CT74" s="91">
        <f t="shared" si="595"/>
        <v>0</v>
      </c>
      <c r="CU74" s="91">
        <f t="shared" si="595"/>
        <v>0</v>
      </c>
      <c r="CV74" s="91">
        <f t="shared" si="595"/>
        <v>0</v>
      </c>
      <c r="CW74" s="91">
        <f t="shared" si="595"/>
        <v>0</v>
      </c>
      <c r="CX74" s="91">
        <f t="shared" si="595"/>
        <v>0</v>
      </c>
      <c r="CY74" s="92">
        <f t="shared" si="595"/>
        <v>0</v>
      </c>
    </row>
    <row r="75" spans="1:103" s="93" customFormat="1" ht="14" customHeight="1" x14ac:dyDescent="0.2">
      <c r="A75" s="142"/>
      <c r="B75" s="118">
        <v>2</v>
      </c>
      <c r="C75" s="76" t="s">
        <v>6</v>
      </c>
      <c r="D75" s="77" t="str">
        <f>"["&amp;LOOKUP($C$3,'Pulldown Menue'!$E:$F,'Pulldown Menue'!$F:$F)&amp;" per month]"</f>
        <v>[UGX per month]</v>
      </c>
      <c r="E75" s="78"/>
      <c r="F75" s="78">
        <f t="shared" ref="F75:AK75" si="596">F25</f>
        <v>553990</v>
      </c>
      <c r="G75" s="91">
        <f t="shared" si="596"/>
        <v>553990</v>
      </c>
      <c r="H75" s="91">
        <f t="shared" si="596"/>
        <v>529000</v>
      </c>
      <c r="I75" s="91">
        <f t="shared" si="596"/>
        <v>598000</v>
      </c>
      <c r="J75" s="91">
        <f t="shared" si="596"/>
        <v>590000</v>
      </c>
      <c r="K75" s="91">
        <f t="shared" si="596"/>
        <v>473000</v>
      </c>
      <c r="L75" s="91">
        <f t="shared" si="596"/>
        <v>544000</v>
      </c>
      <c r="M75" s="91">
        <f t="shared" si="596"/>
        <v>590000</v>
      </c>
      <c r="N75" s="91">
        <f t="shared" si="596"/>
        <v>0</v>
      </c>
      <c r="O75" s="91">
        <f t="shared" si="596"/>
        <v>0</v>
      </c>
      <c r="P75" s="91">
        <f t="shared" si="596"/>
        <v>0</v>
      </c>
      <c r="Q75" s="91">
        <f t="shared" si="596"/>
        <v>0</v>
      </c>
      <c r="R75" s="91">
        <f t="shared" si="596"/>
        <v>0</v>
      </c>
      <c r="S75" s="91">
        <f t="shared" si="596"/>
        <v>0</v>
      </c>
      <c r="T75" s="91">
        <f t="shared" si="596"/>
        <v>0</v>
      </c>
      <c r="U75" s="91">
        <f t="shared" si="596"/>
        <v>0</v>
      </c>
      <c r="V75" s="91">
        <f t="shared" si="596"/>
        <v>0</v>
      </c>
      <c r="W75" s="91">
        <f t="shared" si="596"/>
        <v>0</v>
      </c>
      <c r="X75" s="91">
        <f t="shared" si="596"/>
        <v>0</v>
      </c>
      <c r="Y75" s="91">
        <f t="shared" si="596"/>
        <v>0</v>
      </c>
      <c r="Z75" s="91">
        <f t="shared" si="596"/>
        <v>0</v>
      </c>
      <c r="AA75" s="91">
        <f t="shared" si="596"/>
        <v>0</v>
      </c>
      <c r="AB75" s="91">
        <f t="shared" si="596"/>
        <v>0</v>
      </c>
      <c r="AC75" s="91">
        <f t="shared" si="596"/>
        <v>0</v>
      </c>
      <c r="AD75" s="91">
        <f t="shared" si="596"/>
        <v>0</v>
      </c>
      <c r="AE75" s="91">
        <f t="shared" si="596"/>
        <v>0</v>
      </c>
      <c r="AF75" s="91">
        <f t="shared" si="596"/>
        <v>0</v>
      </c>
      <c r="AG75" s="91">
        <f t="shared" si="596"/>
        <v>0</v>
      </c>
      <c r="AH75" s="91">
        <f t="shared" si="596"/>
        <v>0</v>
      </c>
      <c r="AI75" s="91">
        <f t="shared" si="596"/>
        <v>0</v>
      </c>
      <c r="AJ75" s="91">
        <f t="shared" si="596"/>
        <v>0</v>
      </c>
      <c r="AK75" s="91">
        <f t="shared" si="596"/>
        <v>0</v>
      </c>
      <c r="AL75" s="91">
        <f t="shared" ref="AL75:BQ75" si="597">AL25</f>
        <v>0</v>
      </c>
      <c r="AM75" s="91">
        <f t="shared" si="597"/>
        <v>0</v>
      </c>
      <c r="AN75" s="91">
        <f t="shared" si="597"/>
        <v>0</v>
      </c>
      <c r="AO75" s="91">
        <f t="shared" si="597"/>
        <v>0</v>
      </c>
      <c r="AP75" s="91">
        <f t="shared" si="597"/>
        <v>0</v>
      </c>
      <c r="AQ75" s="91">
        <f t="shared" si="597"/>
        <v>0</v>
      </c>
      <c r="AR75" s="91">
        <f t="shared" si="597"/>
        <v>0</v>
      </c>
      <c r="AS75" s="91">
        <f t="shared" si="597"/>
        <v>0</v>
      </c>
      <c r="AT75" s="91">
        <f t="shared" si="597"/>
        <v>0</v>
      </c>
      <c r="AU75" s="91">
        <f t="shared" si="597"/>
        <v>0</v>
      </c>
      <c r="AV75" s="91">
        <f t="shared" si="597"/>
        <v>0</v>
      </c>
      <c r="AW75" s="91">
        <f t="shared" si="597"/>
        <v>0</v>
      </c>
      <c r="AX75" s="91">
        <f t="shared" si="597"/>
        <v>0</v>
      </c>
      <c r="AY75" s="91">
        <f t="shared" si="597"/>
        <v>0</v>
      </c>
      <c r="AZ75" s="91">
        <f t="shared" si="597"/>
        <v>0</v>
      </c>
      <c r="BA75" s="91">
        <f t="shared" si="597"/>
        <v>0</v>
      </c>
      <c r="BB75" s="91">
        <f t="shared" si="597"/>
        <v>0</v>
      </c>
      <c r="BC75" s="91">
        <f t="shared" si="597"/>
        <v>0</v>
      </c>
      <c r="BD75" s="91">
        <f t="shared" si="597"/>
        <v>0</v>
      </c>
      <c r="BE75" s="91">
        <f t="shared" si="597"/>
        <v>0</v>
      </c>
      <c r="BF75" s="91">
        <f t="shared" si="597"/>
        <v>0</v>
      </c>
      <c r="BG75" s="91">
        <f t="shared" si="597"/>
        <v>0</v>
      </c>
      <c r="BH75" s="91">
        <f t="shared" si="597"/>
        <v>0</v>
      </c>
      <c r="BI75" s="91">
        <f t="shared" si="597"/>
        <v>0</v>
      </c>
      <c r="BJ75" s="91">
        <f t="shared" si="597"/>
        <v>0</v>
      </c>
      <c r="BK75" s="91">
        <f t="shared" si="597"/>
        <v>0</v>
      </c>
      <c r="BL75" s="91">
        <f t="shared" si="597"/>
        <v>0</v>
      </c>
      <c r="BM75" s="91">
        <f t="shared" si="597"/>
        <v>0</v>
      </c>
      <c r="BN75" s="91">
        <f t="shared" si="597"/>
        <v>0</v>
      </c>
      <c r="BO75" s="91">
        <f t="shared" si="597"/>
        <v>0</v>
      </c>
      <c r="BP75" s="91">
        <f t="shared" si="597"/>
        <v>0</v>
      </c>
      <c r="BQ75" s="91">
        <f t="shared" si="597"/>
        <v>0</v>
      </c>
      <c r="BR75" s="91">
        <f t="shared" ref="BR75:CY75" si="598">BR25</f>
        <v>0</v>
      </c>
      <c r="BS75" s="91">
        <f t="shared" si="598"/>
        <v>0</v>
      </c>
      <c r="BT75" s="91">
        <f t="shared" si="598"/>
        <v>0</v>
      </c>
      <c r="BU75" s="91">
        <f t="shared" si="598"/>
        <v>0</v>
      </c>
      <c r="BV75" s="91">
        <f t="shared" si="598"/>
        <v>0</v>
      </c>
      <c r="BW75" s="91">
        <f t="shared" si="598"/>
        <v>0</v>
      </c>
      <c r="BX75" s="91">
        <f t="shared" si="598"/>
        <v>0</v>
      </c>
      <c r="BY75" s="91">
        <f t="shared" si="598"/>
        <v>0</v>
      </c>
      <c r="BZ75" s="91">
        <f t="shared" si="598"/>
        <v>0</v>
      </c>
      <c r="CA75" s="91">
        <f t="shared" si="598"/>
        <v>0</v>
      </c>
      <c r="CB75" s="91">
        <f t="shared" si="598"/>
        <v>0</v>
      </c>
      <c r="CC75" s="91">
        <f t="shared" si="598"/>
        <v>0</v>
      </c>
      <c r="CD75" s="91">
        <f t="shared" si="598"/>
        <v>0</v>
      </c>
      <c r="CE75" s="91">
        <f t="shared" si="598"/>
        <v>0</v>
      </c>
      <c r="CF75" s="91">
        <f t="shared" si="598"/>
        <v>0</v>
      </c>
      <c r="CG75" s="91">
        <f t="shared" si="598"/>
        <v>0</v>
      </c>
      <c r="CH75" s="91">
        <f t="shared" si="598"/>
        <v>0</v>
      </c>
      <c r="CI75" s="91">
        <f t="shared" si="598"/>
        <v>0</v>
      </c>
      <c r="CJ75" s="91">
        <f t="shared" si="598"/>
        <v>0</v>
      </c>
      <c r="CK75" s="91">
        <f t="shared" si="598"/>
        <v>0</v>
      </c>
      <c r="CL75" s="91">
        <f t="shared" si="598"/>
        <v>0</v>
      </c>
      <c r="CM75" s="91">
        <f t="shared" si="598"/>
        <v>0</v>
      </c>
      <c r="CN75" s="91">
        <f t="shared" si="598"/>
        <v>0</v>
      </c>
      <c r="CO75" s="91">
        <f t="shared" si="598"/>
        <v>0</v>
      </c>
      <c r="CP75" s="91">
        <f t="shared" si="598"/>
        <v>0</v>
      </c>
      <c r="CQ75" s="91">
        <f t="shared" si="598"/>
        <v>0</v>
      </c>
      <c r="CR75" s="91">
        <f t="shared" si="598"/>
        <v>0</v>
      </c>
      <c r="CS75" s="91">
        <f t="shared" si="598"/>
        <v>0</v>
      </c>
      <c r="CT75" s="91">
        <f t="shared" si="598"/>
        <v>0</v>
      </c>
      <c r="CU75" s="91">
        <f t="shared" si="598"/>
        <v>0</v>
      </c>
      <c r="CV75" s="91">
        <f t="shared" si="598"/>
        <v>0</v>
      </c>
      <c r="CW75" s="91">
        <f t="shared" si="598"/>
        <v>0</v>
      </c>
      <c r="CX75" s="91">
        <f t="shared" si="598"/>
        <v>0</v>
      </c>
      <c r="CY75" s="92">
        <f t="shared" si="598"/>
        <v>0</v>
      </c>
    </row>
    <row r="76" spans="1:103" s="93" customFormat="1" ht="14" customHeight="1" x14ac:dyDescent="0.2">
      <c r="A76" s="142"/>
      <c r="B76" s="118">
        <v>3</v>
      </c>
      <c r="C76" s="76" t="s">
        <v>15</v>
      </c>
      <c r="D76" s="77" t="str">
        <f>"["&amp;LOOKUP($C$3,'Pulldown Menue'!$E:$F,'Pulldown Menue'!$F:$F)&amp;" per month]"</f>
        <v>[UGX per month]</v>
      </c>
      <c r="E76" s="78"/>
      <c r="F76" s="78">
        <f t="shared" ref="F76:AK76" si="599">F35</f>
        <v>1647500</v>
      </c>
      <c r="G76" s="91">
        <f t="shared" si="599"/>
        <v>1647500</v>
      </c>
      <c r="H76" s="91">
        <f t="shared" si="599"/>
        <v>1701000</v>
      </c>
      <c r="I76" s="91">
        <f t="shared" si="599"/>
        <v>1633000</v>
      </c>
      <c r="J76" s="91">
        <f t="shared" si="599"/>
        <v>1653000</v>
      </c>
      <c r="K76" s="91">
        <f t="shared" si="599"/>
        <v>1622000</v>
      </c>
      <c r="L76" s="91">
        <f t="shared" si="599"/>
        <v>1637000</v>
      </c>
      <c r="M76" s="91">
        <f t="shared" si="599"/>
        <v>1639000</v>
      </c>
      <c r="N76" s="91">
        <f t="shared" si="599"/>
        <v>0</v>
      </c>
      <c r="O76" s="91">
        <f t="shared" si="599"/>
        <v>0</v>
      </c>
      <c r="P76" s="91">
        <f t="shared" si="599"/>
        <v>0</v>
      </c>
      <c r="Q76" s="91">
        <f t="shared" si="599"/>
        <v>0</v>
      </c>
      <c r="R76" s="91">
        <f t="shared" si="599"/>
        <v>0</v>
      </c>
      <c r="S76" s="91">
        <f t="shared" si="599"/>
        <v>0</v>
      </c>
      <c r="T76" s="91">
        <f t="shared" si="599"/>
        <v>0</v>
      </c>
      <c r="U76" s="91">
        <f t="shared" si="599"/>
        <v>0</v>
      </c>
      <c r="V76" s="91">
        <f t="shared" si="599"/>
        <v>0</v>
      </c>
      <c r="W76" s="91">
        <f t="shared" si="599"/>
        <v>0</v>
      </c>
      <c r="X76" s="91">
        <f t="shared" si="599"/>
        <v>0</v>
      </c>
      <c r="Y76" s="91">
        <f t="shared" si="599"/>
        <v>0</v>
      </c>
      <c r="Z76" s="91">
        <f t="shared" si="599"/>
        <v>0</v>
      </c>
      <c r="AA76" s="91">
        <f t="shared" si="599"/>
        <v>0</v>
      </c>
      <c r="AB76" s="91">
        <f t="shared" si="599"/>
        <v>0</v>
      </c>
      <c r="AC76" s="91">
        <f t="shared" si="599"/>
        <v>0</v>
      </c>
      <c r="AD76" s="91">
        <f t="shared" si="599"/>
        <v>0</v>
      </c>
      <c r="AE76" s="91">
        <f t="shared" si="599"/>
        <v>0</v>
      </c>
      <c r="AF76" s="91">
        <f t="shared" si="599"/>
        <v>0</v>
      </c>
      <c r="AG76" s="91">
        <f t="shared" si="599"/>
        <v>0</v>
      </c>
      <c r="AH76" s="91">
        <f t="shared" si="599"/>
        <v>0</v>
      </c>
      <c r="AI76" s="91">
        <f t="shared" si="599"/>
        <v>0</v>
      </c>
      <c r="AJ76" s="91">
        <f t="shared" si="599"/>
        <v>0</v>
      </c>
      <c r="AK76" s="91">
        <f t="shared" si="599"/>
        <v>0</v>
      </c>
      <c r="AL76" s="91">
        <f t="shared" ref="AL76:BQ76" si="600">AL35</f>
        <v>0</v>
      </c>
      <c r="AM76" s="91">
        <f t="shared" si="600"/>
        <v>0</v>
      </c>
      <c r="AN76" s="91">
        <f t="shared" si="600"/>
        <v>0</v>
      </c>
      <c r="AO76" s="91">
        <f t="shared" si="600"/>
        <v>0</v>
      </c>
      <c r="AP76" s="91">
        <f t="shared" si="600"/>
        <v>0</v>
      </c>
      <c r="AQ76" s="91">
        <f t="shared" si="600"/>
        <v>0</v>
      </c>
      <c r="AR76" s="91">
        <f t="shared" si="600"/>
        <v>0</v>
      </c>
      <c r="AS76" s="91">
        <f t="shared" si="600"/>
        <v>0</v>
      </c>
      <c r="AT76" s="91">
        <f t="shared" si="600"/>
        <v>0</v>
      </c>
      <c r="AU76" s="91">
        <f t="shared" si="600"/>
        <v>0</v>
      </c>
      <c r="AV76" s="91">
        <f t="shared" si="600"/>
        <v>0</v>
      </c>
      <c r="AW76" s="91">
        <f t="shared" si="600"/>
        <v>0</v>
      </c>
      <c r="AX76" s="91">
        <f t="shared" si="600"/>
        <v>0</v>
      </c>
      <c r="AY76" s="91">
        <f t="shared" si="600"/>
        <v>0</v>
      </c>
      <c r="AZ76" s="91">
        <f t="shared" si="600"/>
        <v>0</v>
      </c>
      <c r="BA76" s="91">
        <f t="shared" si="600"/>
        <v>0</v>
      </c>
      <c r="BB76" s="91">
        <f t="shared" si="600"/>
        <v>0</v>
      </c>
      <c r="BC76" s="91">
        <f t="shared" si="600"/>
        <v>0</v>
      </c>
      <c r="BD76" s="91">
        <f t="shared" si="600"/>
        <v>0</v>
      </c>
      <c r="BE76" s="91">
        <f t="shared" si="600"/>
        <v>0</v>
      </c>
      <c r="BF76" s="91">
        <f t="shared" si="600"/>
        <v>0</v>
      </c>
      <c r="BG76" s="91">
        <f t="shared" si="600"/>
        <v>0</v>
      </c>
      <c r="BH76" s="91">
        <f t="shared" si="600"/>
        <v>0</v>
      </c>
      <c r="BI76" s="91">
        <f t="shared" si="600"/>
        <v>0</v>
      </c>
      <c r="BJ76" s="91">
        <f t="shared" si="600"/>
        <v>0</v>
      </c>
      <c r="BK76" s="91">
        <f t="shared" si="600"/>
        <v>0</v>
      </c>
      <c r="BL76" s="91">
        <f t="shared" si="600"/>
        <v>0</v>
      </c>
      <c r="BM76" s="91">
        <f t="shared" si="600"/>
        <v>0</v>
      </c>
      <c r="BN76" s="91">
        <f t="shared" si="600"/>
        <v>0</v>
      </c>
      <c r="BO76" s="91">
        <f t="shared" si="600"/>
        <v>0</v>
      </c>
      <c r="BP76" s="91">
        <f t="shared" si="600"/>
        <v>0</v>
      </c>
      <c r="BQ76" s="91">
        <f t="shared" si="600"/>
        <v>0</v>
      </c>
      <c r="BR76" s="91">
        <f t="shared" ref="BR76:CY76" si="601">BR35</f>
        <v>0</v>
      </c>
      <c r="BS76" s="91">
        <f t="shared" si="601"/>
        <v>0</v>
      </c>
      <c r="BT76" s="91">
        <f t="shared" si="601"/>
        <v>0</v>
      </c>
      <c r="BU76" s="91">
        <f t="shared" si="601"/>
        <v>0</v>
      </c>
      <c r="BV76" s="91">
        <f t="shared" si="601"/>
        <v>0</v>
      </c>
      <c r="BW76" s="91">
        <f t="shared" si="601"/>
        <v>0</v>
      </c>
      <c r="BX76" s="91">
        <f t="shared" si="601"/>
        <v>0</v>
      </c>
      <c r="BY76" s="91">
        <f t="shared" si="601"/>
        <v>0</v>
      </c>
      <c r="BZ76" s="91">
        <f t="shared" si="601"/>
        <v>0</v>
      </c>
      <c r="CA76" s="91">
        <f t="shared" si="601"/>
        <v>0</v>
      </c>
      <c r="CB76" s="91">
        <f t="shared" si="601"/>
        <v>0</v>
      </c>
      <c r="CC76" s="91">
        <f t="shared" si="601"/>
        <v>0</v>
      </c>
      <c r="CD76" s="91">
        <f t="shared" si="601"/>
        <v>0</v>
      </c>
      <c r="CE76" s="91">
        <f t="shared" si="601"/>
        <v>0</v>
      </c>
      <c r="CF76" s="91">
        <f t="shared" si="601"/>
        <v>0</v>
      </c>
      <c r="CG76" s="91">
        <f t="shared" si="601"/>
        <v>0</v>
      </c>
      <c r="CH76" s="91">
        <f t="shared" si="601"/>
        <v>0</v>
      </c>
      <c r="CI76" s="91">
        <f t="shared" si="601"/>
        <v>0</v>
      </c>
      <c r="CJ76" s="91">
        <f t="shared" si="601"/>
        <v>0</v>
      </c>
      <c r="CK76" s="91">
        <f t="shared" si="601"/>
        <v>0</v>
      </c>
      <c r="CL76" s="91">
        <f t="shared" si="601"/>
        <v>0</v>
      </c>
      <c r="CM76" s="91">
        <f t="shared" si="601"/>
        <v>0</v>
      </c>
      <c r="CN76" s="91">
        <f t="shared" si="601"/>
        <v>0</v>
      </c>
      <c r="CO76" s="91">
        <f t="shared" si="601"/>
        <v>0</v>
      </c>
      <c r="CP76" s="91">
        <f t="shared" si="601"/>
        <v>0</v>
      </c>
      <c r="CQ76" s="91">
        <f t="shared" si="601"/>
        <v>0</v>
      </c>
      <c r="CR76" s="91">
        <f t="shared" si="601"/>
        <v>0</v>
      </c>
      <c r="CS76" s="91">
        <f t="shared" si="601"/>
        <v>0</v>
      </c>
      <c r="CT76" s="91">
        <f t="shared" si="601"/>
        <v>0</v>
      </c>
      <c r="CU76" s="91">
        <f t="shared" si="601"/>
        <v>0</v>
      </c>
      <c r="CV76" s="91">
        <f t="shared" si="601"/>
        <v>0</v>
      </c>
      <c r="CW76" s="91">
        <f t="shared" si="601"/>
        <v>0</v>
      </c>
      <c r="CX76" s="91">
        <f t="shared" si="601"/>
        <v>0</v>
      </c>
      <c r="CY76" s="92">
        <f t="shared" si="601"/>
        <v>0</v>
      </c>
    </row>
    <row r="77" spans="1:103" s="93" customFormat="1" ht="14" customHeight="1" x14ac:dyDescent="0.2">
      <c r="A77" s="142"/>
      <c r="B77" s="118">
        <v>4</v>
      </c>
      <c r="C77" s="76" t="s">
        <v>432</v>
      </c>
      <c r="D77" s="77" t="str">
        <f>"["&amp;LOOKUP($C$3,'Pulldown Menue'!$E:$F,'Pulldown Menue'!$F:$F)&amp;" per month]"</f>
        <v>[UGX per month]</v>
      </c>
      <c r="E77" s="78"/>
      <c r="F77" s="78">
        <f t="shared" ref="F77:AK77" si="602">F42</f>
        <v>483330</v>
      </c>
      <c r="G77" s="91">
        <f t="shared" si="602"/>
        <v>483330</v>
      </c>
      <c r="H77" s="91">
        <f t="shared" si="602"/>
        <v>469000</v>
      </c>
      <c r="I77" s="91">
        <f t="shared" si="602"/>
        <v>515000</v>
      </c>
      <c r="J77" s="91">
        <f t="shared" si="602"/>
        <v>524000</v>
      </c>
      <c r="K77" s="91">
        <f t="shared" si="602"/>
        <v>424000</v>
      </c>
      <c r="L77" s="91">
        <f t="shared" si="602"/>
        <v>468000</v>
      </c>
      <c r="M77" s="91">
        <f t="shared" si="602"/>
        <v>500000</v>
      </c>
      <c r="N77" s="91">
        <f t="shared" si="602"/>
        <v>0</v>
      </c>
      <c r="O77" s="91">
        <f t="shared" si="602"/>
        <v>0</v>
      </c>
      <c r="P77" s="91">
        <f t="shared" si="602"/>
        <v>0</v>
      </c>
      <c r="Q77" s="91">
        <f t="shared" si="602"/>
        <v>0</v>
      </c>
      <c r="R77" s="91">
        <f t="shared" si="602"/>
        <v>0</v>
      </c>
      <c r="S77" s="91">
        <f t="shared" si="602"/>
        <v>0</v>
      </c>
      <c r="T77" s="91">
        <f t="shared" si="602"/>
        <v>0</v>
      </c>
      <c r="U77" s="91">
        <f t="shared" si="602"/>
        <v>0</v>
      </c>
      <c r="V77" s="91">
        <f t="shared" si="602"/>
        <v>0</v>
      </c>
      <c r="W77" s="91">
        <f t="shared" si="602"/>
        <v>0</v>
      </c>
      <c r="X77" s="91">
        <f t="shared" si="602"/>
        <v>0</v>
      </c>
      <c r="Y77" s="91">
        <f t="shared" si="602"/>
        <v>0</v>
      </c>
      <c r="Z77" s="91">
        <f t="shared" si="602"/>
        <v>0</v>
      </c>
      <c r="AA77" s="91">
        <f t="shared" si="602"/>
        <v>0</v>
      </c>
      <c r="AB77" s="91">
        <f t="shared" si="602"/>
        <v>0</v>
      </c>
      <c r="AC77" s="91">
        <f t="shared" si="602"/>
        <v>0</v>
      </c>
      <c r="AD77" s="91">
        <f t="shared" si="602"/>
        <v>0</v>
      </c>
      <c r="AE77" s="91">
        <f t="shared" si="602"/>
        <v>0</v>
      </c>
      <c r="AF77" s="91">
        <f t="shared" si="602"/>
        <v>0</v>
      </c>
      <c r="AG77" s="91">
        <f t="shared" si="602"/>
        <v>0</v>
      </c>
      <c r="AH77" s="91">
        <f t="shared" si="602"/>
        <v>0</v>
      </c>
      <c r="AI77" s="91">
        <f t="shared" si="602"/>
        <v>0</v>
      </c>
      <c r="AJ77" s="91">
        <f t="shared" si="602"/>
        <v>0</v>
      </c>
      <c r="AK77" s="91">
        <f t="shared" si="602"/>
        <v>0</v>
      </c>
      <c r="AL77" s="91">
        <f t="shared" ref="AL77:BQ77" si="603">AL42</f>
        <v>0</v>
      </c>
      <c r="AM77" s="91">
        <f t="shared" si="603"/>
        <v>0</v>
      </c>
      <c r="AN77" s="91">
        <f t="shared" si="603"/>
        <v>0</v>
      </c>
      <c r="AO77" s="91">
        <f t="shared" si="603"/>
        <v>0</v>
      </c>
      <c r="AP77" s="91">
        <f t="shared" si="603"/>
        <v>0</v>
      </c>
      <c r="AQ77" s="91">
        <f t="shared" si="603"/>
        <v>0</v>
      </c>
      <c r="AR77" s="91">
        <f t="shared" si="603"/>
        <v>0</v>
      </c>
      <c r="AS77" s="91">
        <f t="shared" si="603"/>
        <v>0</v>
      </c>
      <c r="AT77" s="91">
        <f t="shared" si="603"/>
        <v>0</v>
      </c>
      <c r="AU77" s="91">
        <f t="shared" si="603"/>
        <v>0</v>
      </c>
      <c r="AV77" s="91">
        <f t="shared" si="603"/>
        <v>0</v>
      </c>
      <c r="AW77" s="91">
        <f t="shared" si="603"/>
        <v>0</v>
      </c>
      <c r="AX77" s="91">
        <f t="shared" si="603"/>
        <v>0</v>
      </c>
      <c r="AY77" s="91">
        <f t="shared" si="603"/>
        <v>0</v>
      </c>
      <c r="AZ77" s="91">
        <f t="shared" si="603"/>
        <v>0</v>
      </c>
      <c r="BA77" s="91">
        <f t="shared" si="603"/>
        <v>0</v>
      </c>
      <c r="BB77" s="91">
        <f t="shared" si="603"/>
        <v>0</v>
      </c>
      <c r="BC77" s="91">
        <f t="shared" si="603"/>
        <v>0</v>
      </c>
      <c r="BD77" s="91">
        <f t="shared" si="603"/>
        <v>0</v>
      </c>
      <c r="BE77" s="91">
        <f t="shared" si="603"/>
        <v>0</v>
      </c>
      <c r="BF77" s="91">
        <f t="shared" si="603"/>
        <v>0</v>
      </c>
      <c r="BG77" s="91">
        <f t="shared" si="603"/>
        <v>0</v>
      </c>
      <c r="BH77" s="91">
        <f t="shared" si="603"/>
        <v>0</v>
      </c>
      <c r="BI77" s="91">
        <f t="shared" si="603"/>
        <v>0</v>
      </c>
      <c r="BJ77" s="91">
        <f t="shared" si="603"/>
        <v>0</v>
      </c>
      <c r="BK77" s="91">
        <f t="shared" si="603"/>
        <v>0</v>
      </c>
      <c r="BL77" s="91">
        <f t="shared" si="603"/>
        <v>0</v>
      </c>
      <c r="BM77" s="91">
        <f t="shared" si="603"/>
        <v>0</v>
      </c>
      <c r="BN77" s="91">
        <f t="shared" si="603"/>
        <v>0</v>
      </c>
      <c r="BO77" s="91">
        <f t="shared" si="603"/>
        <v>0</v>
      </c>
      <c r="BP77" s="91">
        <f t="shared" si="603"/>
        <v>0</v>
      </c>
      <c r="BQ77" s="91">
        <f t="shared" si="603"/>
        <v>0</v>
      </c>
      <c r="BR77" s="91">
        <f t="shared" ref="BR77:CY77" si="604">BR42</f>
        <v>0</v>
      </c>
      <c r="BS77" s="91">
        <f t="shared" si="604"/>
        <v>0</v>
      </c>
      <c r="BT77" s="91">
        <f t="shared" si="604"/>
        <v>0</v>
      </c>
      <c r="BU77" s="91">
        <f t="shared" si="604"/>
        <v>0</v>
      </c>
      <c r="BV77" s="91">
        <f t="shared" si="604"/>
        <v>0</v>
      </c>
      <c r="BW77" s="91">
        <f t="shared" si="604"/>
        <v>0</v>
      </c>
      <c r="BX77" s="91">
        <f t="shared" si="604"/>
        <v>0</v>
      </c>
      <c r="BY77" s="91">
        <f t="shared" si="604"/>
        <v>0</v>
      </c>
      <c r="BZ77" s="91">
        <f t="shared" si="604"/>
        <v>0</v>
      </c>
      <c r="CA77" s="91">
        <f t="shared" si="604"/>
        <v>0</v>
      </c>
      <c r="CB77" s="91">
        <f t="shared" si="604"/>
        <v>0</v>
      </c>
      <c r="CC77" s="91">
        <f t="shared" si="604"/>
        <v>0</v>
      </c>
      <c r="CD77" s="91">
        <f t="shared" si="604"/>
        <v>0</v>
      </c>
      <c r="CE77" s="91">
        <f t="shared" si="604"/>
        <v>0</v>
      </c>
      <c r="CF77" s="91">
        <f t="shared" si="604"/>
        <v>0</v>
      </c>
      <c r="CG77" s="91">
        <f t="shared" si="604"/>
        <v>0</v>
      </c>
      <c r="CH77" s="91">
        <f t="shared" si="604"/>
        <v>0</v>
      </c>
      <c r="CI77" s="91">
        <f t="shared" si="604"/>
        <v>0</v>
      </c>
      <c r="CJ77" s="91">
        <f t="shared" si="604"/>
        <v>0</v>
      </c>
      <c r="CK77" s="91">
        <f t="shared" si="604"/>
        <v>0</v>
      </c>
      <c r="CL77" s="91">
        <f t="shared" si="604"/>
        <v>0</v>
      </c>
      <c r="CM77" s="91">
        <f t="shared" si="604"/>
        <v>0</v>
      </c>
      <c r="CN77" s="91">
        <f t="shared" si="604"/>
        <v>0</v>
      </c>
      <c r="CO77" s="91">
        <f t="shared" si="604"/>
        <v>0</v>
      </c>
      <c r="CP77" s="91">
        <f t="shared" si="604"/>
        <v>0</v>
      </c>
      <c r="CQ77" s="91">
        <f t="shared" si="604"/>
        <v>0</v>
      </c>
      <c r="CR77" s="91">
        <f t="shared" si="604"/>
        <v>0</v>
      </c>
      <c r="CS77" s="91">
        <f t="shared" si="604"/>
        <v>0</v>
      </c>
      <c r="CT77" s="91">
        <f t="shared" si="604"/>
        <v>0</v>
      </c>
      <c r="CU77" s="91">
        <f t="shared" si="604"/>
        <v>0</v>
      </c>
      <c r="CV77" s="91">
        <f t="shared" si="604"/>
        <v>0</v>
      </c>
      <c r="CW77" s="91">
        <f t="shared" si="604"/>
        <v>0</v>
      </c>
      <c r="CX77" s="91">
        <f t="shared" si="604"/>
        <v>0</v>
      </c>
      <c r="CY77" s="92">
        <f t="shared" si="604"/>
        <v>0</v>
      </c>
    </row>
    <row r="78" spans="1:103" s="93" customFormat="1" ht="14" customHeight="1" x14ac:dyDescent="0.2">
      <c r="A78" s="142"/>
      <c r="B78" s="118">
        <v>5</v>
      </c>
      <c r="C78" s="76" t="s">
        <v>470</v>
      </c>
      <c r="D78" s="77" t="str">
        <f>"["&amp;LOOKUP($C$3,'Pulldown Menue'!$E:$F,'Pulldown Menue'!$F:$F)&amp;" per month]"</f>
        <v>[UGX per month]</v>
      </c>
      <c r="E78" s="78"/>
      <c r="F78" s="78">
        <f t="shared" ref="F78:AK78" si="605">F47+F51</f>
        <v>103000</v>
      </c>
      <c r="G78" s="91">
        <f t="shared" si="605"/>
        <v>103000</v>
      </c>
      <c r="H78" s="91">
        <f t="shared" si="605"/>
        <v>103000</v>
      </c>
      <c r="I78" s="91">
        <f t="shared" si="605"/>
        <v>103000</v>
      </c>
      <c r="J78" s="91">
        <f t="shared" si="605"/>
        <v>103000</v>
      </c>
      <c r="K78" s="91">
        <f t="shared" si="605"/>
        <v>103000</v>
      </c>
      <c r="L78" s="91">
        <f t="shared" si="605"/>
        <v>103000</v>
      </c>
      <c r="M78" s="91">
        <f t="shared" si="605"/>
        <v>103000</v>
      </c>
      <c r="N78" s="91">
        <f t="shared" si="605"/>
        <v>0</v>
      </c>
      <c r="O78" s="91">
        <f t="shared" si="605"/>
        <v>0</v>
      </c>
      <c r="P78" s="91">
        <f t="shared" si="605"/>
        <v>0</v>
      </c>
      <c r="Q78" s="91">
        <f t="shared" si="605"/>
        <v>0</v>
      </c>
      <c r="R78" s="91">
        <f t="shared" si="605"/>
        <v>0</v>
      </c>
      <c r="S78" s="91">
        <f t="shared" si="605"/>
        <v>0</v>
      </c>
      <c r="T78" s="91">
        <f t="shared" si="605"/>
        <v>0</v>
      </c>
      <c r="U78" s="91">
        <f t="shared" si="605"/>
        <v>0</v>
      </c>
      <c r="V78" s="91">
        <f t="shared" si="605"/>
        <v>0</v>
      </c>
      <c r="W78" s="91">
        <f t="shared" si="605"/>
        <v>0</v>
      </c>
      <c r="X78" s="91">
        <f t="shared" si="605"/>
        <v>0</v>
      </c>
      <c r="Y78" s="91">
        <f t="shared" si="605"/>
        <v>0</v>
      </c>
      <c r="Z78" s="91">
        <f t="shared" si="605"/>
        <v>0</v>
      </c>
      <c r="AA78" s="91">
        <f t="shared" si="605"/>
        <v>0</v>
      </c>
      <c r="AB78" s="91">
        <f t="shared" si="605"/>
        <v>0</v>
      </c>
      <c r="AC78" s="91">
        <f t="shared" si="605"/>
        <v>0</v>
      </c>
      <c r="AD78" s="91">
        <f t="shared" si="605"/>
        <v>0</v>
      </c>
      <c r="AE78" s="91">
        <f t="shared" si="605"/>
        <v>0</v>
      </c>
      <c r="AF78" s="91">
        <f t="shared" si="605"/>
        <v>0</v>
      </c>
      <c r="AG78" s="91">
        <f t="shared" si="605"/>
        <v>0</v>
      </c>
      <c r="AH78" s="91">
        <f t="shared" si="605"/>
        <v>0</v>
      </c>
      <c r="AI78" s="91">
        <f t="shared" si="605"/>
        <v>0</v>
      </c>
      <c r="AJ78" s="91">
        <f t="shared" si="605"/>
        <v>0</v>
      </c>
      <c r="AK78" s="91">
        <f t="shared" si="605"/>
        <v>0</v>
      </c>
      <c r="AL78" s="91">
        <f t="shared" ref="AL78:BQ78" si="606">AL47+AL51</f>
        <v>0</v>
      </c>
      <c r="AM78" s="91">
        <f t="shared" si="606"/>
        <v>0</v>
      </c>
      <c r="AN78" s="91">
        <f t="shared" si="606"/>
        <v>0</v>
      </c>
      <c r="AO78" s="91">
        <f t="shared" si="606"/>
        <v>0</v>
      </c>
      <c r="AP78" s="91">
        <f t="shared" si="606"/>
        <v>0</v>
      </c>
      <c r="AQ78" s="91">
        <f t="shared" si="606"/>
        <v>0</v>
      </c>
      <c r="AR78" s="91">
        <f t="shared" si="606"/>
        <v>0</v>
      </c>
      <c r="AS78" s="91">
        <f t="shared" si="606"/>
        <v>0</v>
      </c>
      <c r="AT78" s="91">
        <f t="shared" si="606"/>
        <v>0</v>
      </c>
      <c r="AU78" s="91">
        <f t="shared" si="606"/>
        <v>0</v>
      </c>
      <c r="AV78" s="91">
        <f t="shared" si="606"/>
        <v>0</v>
      </c>
      <c r="AW78" s="91">
        <f t="shared" si="606"/>
        <v>0</v>
      </c>
      <c r="AX78" s="91">
        <f t="shared" si="606"/>
        <v>0</v>
      </c>
      <c r="AY78" s="91">
        <f t="shared" si="606"/>
        <v>0</v>
      </c>
      <c r="AZ78" s="91">
        <f t="shared" si="606"/>
        <v>0</v>
      </c>
      <c r="BA78" s="91">
        <f t="shared" si="606"/>
        <v>0</v>
      </c>
      <c r="BB78" s="91">
        <f t="shared" si="606"/>
        <v>0</v>
      </c>
      <c r="BC78" s="91">
        <f t="shared" si="606"/>
        <v>0</v>
      </c>
      <c r="BD78" s="91">
        <f t="shared" si="606"/>
        <v>0</v>
      </c>
      <c r="BE78" s="91">
        <f t="shared" si="606"/>
        <v>0</v>
      </c>
      <c r="BF78" s="91">
        <f t="shared" si="606"/>
        <v>0</v>
      </c>
      <c r="BG78" s="91">
        <f t="shared" si="606"/>
        <v>0</v>
      </c>
      <c r="BH78" s="91">
        <f t="shared" si="606"/>
        <v>0</v>
      </c>
      <c r="BI78" s="91">
        <f t="shared" si="606"/>
        <v>0</v>
      </c>
      <c r="BJ78" s="91">
        <f t="shared" si="606"/>
        <v>0</v>
      </c>
      <c r="BK78" s="91">
        <f t="shared" si="606"/>
        <v>0</v>
      </c>
      <c r="BL78" s="91">
        <f t="shared" si="606"/>
        <v>0</v>
      </c>
      <c r="BM78" s="91">
        <f t="shared" si="606"/>
        <v>0</v>
      </c>
      <c r="BN78" s="91">
        <f t="shared" si="606"/>
        <v>0</v>
      </c>
      <c r="BO78" s="91">
        <f t="shared" si="606"/>
        <v>0</v>
      </c>
      <c r="BP78" s="91">
        <f t="shared" si="606"/>
        <v>0</v>
      </c>
      <c r="BQ78" s="91">
        <f t="shared" si="606"/>
        <v>0</v>
      </c>
      <c r="BR78" s="91">
        <f t="shared" ref="BR78:CY78" si="607">BR47+BR51</f>
        <v>0</v>
      </c>
      <c r="BS78" s="91">
        <f t="shared" si="607"/>
        <v>0</v>
      </c>
      <c r="BT78" s="91">
        <f t="shared" si="607"/>
        <v>0</v>
      </c>
      <c r="BU78" s="91">
        <f t="shared" si="607"/>
        <v>0</v>
      </c>
      <c r="BV78" s="91">
        <f t="shared" si="607"/>
        <v>0</v>
      </c>
      <c r="BW78" s="91">
        <f t="shared" si="607"/>
        <v>0</v>
      </c>
      <c r="BX78" s="91">
        <f t="shared" si="607"/>
        <v>0</v>
      </c>
      <c r="BY78" s="91">
        <f t="shared" si="607"/>
        <v>0</v>
      </c>
      <c r="BZ78" s="91">
        <f t="shared" si="607"/>
        <v>0</v>
      </c>
      <c r="CA78" s="91">
        <f t="shared" si="607"/>
        <v>0</v>
      </c>
      <c r="CB78" s="91">
        <f t="shared" si="607"/>
        <v>0</v>
      </c>
      <c r="CC78" s="91">
        <f t="shared" si="607"/>
        <v>0</v>
      </c>
      <c r="CD78" s="91">
        <f t="shared" si="607"/>
        <v>0</v>
      </c>
      <c r="CE78" s="91">
        <f t="shared" si="607"/>
        <v>0</v>
      </c>
      <c r="CF78" s="91">
        <f t="shared" si="607"/>
        <v>0</v>
      </c>
      <c r="CG78" s="91">
        <f t="shared" si="607"/>
        <v>0</v>
      </c>
      <c r="CH78" s="91">
        <f t="shared" si="607"/>
        <v>0</v>
      </c>
      <c r="CI78" s="91">
        <f t="shared" si="607"/>
        <v>0</v>
      </c>
      <c r="CJ78" s="91">
        <f t="shared" si="607"/>
        <v>0</v>
      </c>
      <c r="CK78" s="91">
        <f t="shared" si="607"/>
        <v>0</v>
      </c>
      <c r="CL78" s="91">
        <f t="shared" si="607"/>
        <v>0</v>
      </c>
      <c r="CM78" s="91">
        <f t="shared" si="607"/>
        <v>0</v>
      </c>
      <c r="CN78" s="91">
        <f t="shared" si="607"/>
        <v>0</v>
      </c>
      <c r="CO78" s="91">
        <f t="shared" si="607"/>
        <v>0</v>
      </c>
      <c r="CP78" s="91">
        <f t="shared" si="607"/>
        <v>0</v>
      </c>
      <c r="CQ78" s="91">
        <f t="shared" si="607"/>
        <v>0</v>
      </c>
      <c r="CR78" s="91">
        <f t="shared" si="607"/>
        <v>0</v>
      </c>
      <c r="CS78" s="91">
        <f t="shared" si="607"/>
        <v>0</v>
      </c>
      <c r="CT78" s="91">
        <f t="shared" si="607"/>
        <v>0</v>
      </c>
      <c r="CU78" s="91">
        <f t="shared" si="607"/>
        <v>0</v>
      </c>
      <c r="CV78" s="91">
        <f t="shared" si="607"/>
        <v>0</v>
      </c>
      <c r="CW78" s="91">
        <f t="shared" si="607"/>
        <v>0</v>
      </c>
      <c r="CX78" s="91">
        <f t="shared" si="607"/>
        <v>0</v>
      </c>
      <c r="CY78" s="92">
        <f t="shared" si="607"/>
        <v>0</v>
      </c>
    </row>
    <row r="79" spans="1:103" s="93" customFormat="1" ht="14" customHeight="1" x14ac:dyDescent="0.2">
      <c r="A79" s="142"/>
      <c r="B79" s="119">
        <v>6</v>
      </c>
      <c r="C79" s="111" t="s">
        <v>430</v>
      </c>
      <c r="D79" s="112" t="str">
        <f>"["&amp;LOOKUP($C$3,'Pulldown Menue'!$E:$F,'Pulldown Menue'!$F:$F)&amp;" per month]"</f>
        <v>[UGX per month]</v>
      </c>
      <c r="E79" s="108"/>
      <c r="F79" s="108">
        <f>F71</f>
        <v>352405</v>
      </c>
      <c r="G79" s="113">
        <f>G71</f>
        <v>530520</v>
      </c>
      <c r="H79" s="113">
        <f t="shared" ref="H79:I79" si="608">H71</f>
        <v>78000</v>
      </c>
      <c r="I79" s="113">
        <f t="shared" si="608"/>
        <v>401000</v>
      </c>
      <c r="J79" s="113">
        <f t="shared" ref="J79:W79" si="609">J71</f>
        <v>280000</v>
      </c>
      <c r="K79" s="113">
        <f t="shared" si="609"/>
        <v>408000</v>
      </c>
      <c r="L79" s="113">
        <f t="shared" si="609"/>
        <v>838000</v>
      </c>
      <c r="M79" s="113">
        <f t="shared" si="609"/>
        <v>1178000</v>
      </c>
      <c r="N79" s="113">
        <f t="shared" si="609"/>
        <v>0</v>
      </c>
      <c r="O79" s="113">
        <f t="shared" si="609"/>
        <v>0</v>
      </c>
      <c r="P79" s="113">
        <f t="shared" si="609"/>
        <v>0</v>
      </c>
      <c r="Q79" s="113">
        <f t="shared" si="609"/>
        <v>0</v>
      </c>
      <c r="R79" s="113">
        <f t="shared" si="609"/>
        <v>0</v>
      </c>
      <c r="S79" s="113">
        <f t="shared" si="609"/>
        <v>0</v>
      </c>
      <c r="T79" s="113">
        <f t="shared" si="609"/>
        <v>0</v>
      </c>
      <c r="U79" s="113">
        <f t="shared" si="609"/>
        <v>0</v>
      </c>
      <c r="V79" s="113">
        <f t="shared" si="609"/>
        <v>0</v>
      </c>
      <c r="W79" s="113">
        <f t="shared" si="609"/>
        <v>0</v>
      </c>
      <c r="X79" s="113">
        <f t="shared" ref="X79:AS79" si="610">X71</f>
        <v>0</v>
      </c>
      <c r="Y79" s="113">
        <f t="shared" si="610"/>
        <v>0</v>
      </c>
      <c r="Z79" s="113">
        <f t="shared" si="610"/>
        <v>0</v>
      </c>
      <c r="AA79" s="113">
        <f t="shared" si="610"/>
        <v>0</v>
      </c>
      <c r="AB79" s="113">
        <f t="shared" si="610"/>
        <v>0</v>
      </c>
      <c r="AC79" s="113">
        <f t="shared" si="610"/>
        <v>0</v>
      </c>
      <c r="AD79" s="113">
        <f t="shared" si="610"/>
        <v>0</v>
      </c>
      <c r="AE79" s="113">
        <f t="shared" si="610"/>
        <v>0</v>
      </c>
      <c r="AF79" s="113">
        <f t="shared" si="610"/>
        <v>0</v>
      </c>
      <c r="AG79" s="113">
        <f t="shared" si="610"/>
        <v>0</v>
      </c>
      <c r="AH79" s="113">
        <f t="shared" si="610"/>
        <v>0</v>
      </c>
      <c r="AI79" s="113">
        <f t="shared" si="610"/>
        <v>0</v>
      </c>
      <c r="AJ79" s="113">
        <f t="shared" si="610"/>
        <v>0</v>
      </c>
      <c r="AK79" s="113">
        <f t="shared" si="610"/>
        <v>0</v>
      </c>
      <c r="AL79" s="113">
        <f t="shared" si="610"/>
        <v>0</v>
      </c>
      <c r="AM79" s="113">
        <f t="shared" si="610"/>
        <v>0</v>
      </c>
      <c r="AN79" s="113">
        <f t="shared" si="610"/>
        <v>0</v>
      </c>
      <c r="AO79" s="113">
        <f t="shared" si="610"/>
        <v>0</v>
      </c>
      <c r="AP79" s="113">
        <f t="shared" si="610"/>
        <v>0</v>
      </c>
      <c r="AQ79" s="113">
        <f t="shared" si="610"/>
        <v>0</v>
      </c>
      <c r="AR79" s="113">
        <f t="shared" si="610"/>
        <v>0</v>
      </c>
      <c r="AS79" s="113">
        <f t="shared" si="610"/>
        <v>0</v>
      </c>
      <c r="AT79" s="113">
        <f t="shared" ref="AT79:BY79" si="611">AT71</f>
        <v>0</v>
      </c>
      <c r="AU79" s="113">
        <f t="shared" si="611"/>
        <v>0</v>
      </c>
      <c r="AV79" s="113">
        <f t="shared" si="611"/>
        <v>0</v>
      </c>
      <c r="AW79" s="113">
        <f t="shared" si="611"/>
        <v>0</v>
      </c>
      <c r="AX79" s="113">
        <f t="shared" si="611"/>
        <v>0</v>
      </c>
      <c r="AY79" s="113">
        <f t="shared" si="611"/>
        <v>0</v>
      </c>
      <c r="AZ79" s="113">
        <f t="shared" si="611"/>
        <v>0</v>
      </c>
      <c r="BA79" s="113">
        <f t="shared" si="611"/>
        <v>0</v>
      </c>
      <c r="BB79" s="113">
        <f t="shared" si="611"/>
        <v>0</v>
      </c>
      <c r="BC79" s="113">
        <f t="shared" si="611"/>
        <v>0</v>
      </c>
      <c r="BD79" s="113">
        <f t="shared" si="611"/>
        <v>0</v>
      </c>
      <c r="BE79" s="113">
        <f t="shared" si="611"/>
        <v>0</v>
      </c>
      <c r="BF79" s="113">
        <f t="shared" si="611"/>
        <v>0</v>
      </c>
      <c r="BG79" s="113">
        <f t="shared" si="611"/>
        <v>0</v>
      </c>
      <c r="BH79" s="113">
        <f t="shared" si="611"/>
        <v>0</v>
      </c>
      <c r="BI79" s="113">
        <f t="shared" si="611"/>
        <v>0</v>
      </c>
      <c r="BJ79" s="113">
        <f t="shared" si="611"/>
        <v>0</v>
      </c>
      <c r="BK79" s="113">
        <f t="shared" si="611"/>
        <v>0</v>
      </c>
      <c r="BL79" s="113">
        <f t="shared" si="611"/>
        <v>0</v>
      </c>
      <c r="BM79" s="113">
        <f t="shared" si="611"/>
        <v>0</v>
      </c>
      <c r="BN79" s="113">
        <f t="shared" si="611"/>
        <v>0</v>
      </c>
      <c r="BO79" s="113">
        <f t="shared" si="611"/>
        <v>0</v>
      </c>
      <c r="BP79" s="113">
        <f t="shared" si="611"/>
        <v>0</v>
      </c>
      <c r="BQ79" s="113">
        <f t="shared" si="611"/>
        <v>0</v>
      </c>
      <c r="BR79" s="113">
        <f t="shared" si="611"/>
        <v>0</v>
      </c>
      <c r="BS79" s="113">
        <f t="shared" si="611"/>
        <v>0</v>
      </c>
      <c r="BT79" s="113">
        <f t="shared" si="611"/>
        <v>0</v>
      </c>
      <c r="BU79" s="113">
        <f t="shared" si="611"/>
        <v>0</v>
      </c>
      <c r="BV79" s="113">
        <f t="shared" si="611"/>
        <v>0</v>
      </c>
      <c r="BW79" s="113">
        <f t="shared" si="611"/>
        <v>0</v>
      </c>
      <c r="BX79" s="113">
        <f t="shared" si="611"/>
        <v>0</v>
      </c>
      <c r="BY79" s="113">
        <f t="shared" si="611"/>
        <v>0</v>
      </c>
      <c r="BZ79" s="113">
        <f t="shared" ref="BZ79:CY79" si="612">BZ71</f>
        <v>0</v>
      </c>
      <c r="CA79" s="113">
        <f t="shared" si="612"/>
        <v>0</v>
      </c>
      <c r="CB79" s="113">
        <f t="shared" si="612"/>
        <v>0</v>
      </c>
      <c r="CC79" s="113">
        <f t="shared" si="612"/>
        <v>0</v>
      </c>
      <c r="CD79" s="113">
        <f t="shared" si="612"/>
        <v>0</v>
      </c>
      <c r="CE79" s="113">
        <f t="shared" si="612"/>
        <v>0</v>
      </c>
      <c r="CF79" s="113">
        <f t="shared" si="612"/>
        <v>0</v>
      </c>
      <c r="CG79" s="113">
        <f t="shared" si="612"/>
        <v>0</v>
      </c>
      <c r="CH79" s="113">
        <f t="shared" si="612"/>
        <v>0</v>
      </c>
      <c r="CI79" s="113">
        <f t="shared" si="612"/>
        <v>0</v>
      </c>
      <c r="CJ79" s="113">
        <f t="shared" si="612"/>
        <v>0</v>
      </c>
      <c r="CK79" s="113">
        <f t="shared" si="612"/>
        <v>0</v>
      </c>
      <c r="CL79" s="113">
        <f t="shared" si="612"/>
        <v>0</v>
      </c>
      <c r="CM79" s="113">
        <f t="shared" si="612"/>
        <v>0</v>
      </c>
      <c r="CN79" s="113">
        <f t="shared" si="612"/>
        <v>0</v>
      </c>
      <c r="CO79" s="113">
        <f t="shared" si="612"/>
        <v>0</v>
      </c>
      <c r="CP79" s="113">
        <f t="shared" si="612"/>
        <v>0</v>
      </c>
      <c r="CQ79" s="113">
        <f t="shared" si="612"/>
        <v>0</v>
      </c>
      <c r="CR79" s="113">
        <f t="shared" si="612"/>
        <v>0</v>
      </c>
      <c r="CS79" s="113">
        <f t="shared" si="612"/>
        <v>0</v>
      </c>
      <c r="CT79" s="113">
        <f t="shared" si="612"/>
        <v>0</v>
      </c>
      <c r="CU79" s="113">
        <f t="shared" si="612"/>
        <v>0</v>
      </c>
      <c r="CV79" s="113">
        <f t="shared" si="612"/>
        <v>0</v>
      </c>
      <c r="CW79" s="113">
        <f t="shared" si="612"/>
        <v>0</v>
      </c>
      <c r="CX79" s="113">
        <f t="shared" si="612"/>
        <v>0</v>
      </c>
      <c r="CY79" s="114">
        <f t="shared" si="612"/>
        <v>0</v>
      </c>
    </row>
    <row r="80" spans="1:103" ht="14" customHeight="1" x14ac:dyDescent="0.2"/>
  </sheetData>
  <sheetProtection password="EA7F" sheet="1" objects="1" scenarios="1" selectLockedCells="1"/>
  <mergeCells count="12">
    <mergeCell ref="A73:A79"/>
    <mergeCell ref="A5:A11"/>
    <mergeCell ref="A13:A17"/>
    <mergeCell ref="A19:A25"/>
    <mergeCell ref="A27:A35"/>
    <mergeCell ref="A37:A42"/>
    <mergeCell ref="A44:A47"/>
    <mergeCell ref="A49:A51"/>
    <mergeCell ref="A53:A56"/>
    <mergeCell ref="A58:A61"/>
    <mergeCell ref="A63:A66"/>
    <mergeCell ref="A68:A71"/>
  </mergeCells>
  <phoneticPr fontId="5" type="noConversion"/>
  <pageMargins left="0.79000000000000015" right="0.79000000000000015" top="0.78740157480314965" bottom="0.79000000000000015" header="0.30000000000000004" footer="0.30000000000000004"/>
  <pageSetup orientation="landscape"/>
  <extLst>
    <ext xmlns:x14="http://schemas.microsoft.com/office/spreadsheetml/2009/9/main" uri="{CCE6A557-97BC-4b89-ADB6-D9C93CAAB3DF}">
      <x14:dataValidations xmlns:xm="http://schemas.microsoft.com/office/excel/2006/main" count="2">
        <x14:dataValidation type="list" showInputMessage="1" showErrorMessage="1">
          <x14:formula1>
            <xm:f>'Pulldown Menue'!$B:$B</xm:f>
          </x14:formula1>
          <xm:sqref>H5</xm:sqref>
        </x14:dataValidation>
        <x14:dataValidation type="list" allowBlank="1" showInputMessage="1" showErrorMessage="1">
          <x14:formula1>
            <xm:f>'Pulldown Menue'!$E:$E</xm:f>
          </x14:formula1>
          <xm:sqref>C3</xm:sqref>
        </x14:dataValidation>
      </x14:dataValidations>
    </ext>
    <ext xmlns:mx="http://schemas.microsoft.com/office/mac/excel/2008/main" uri="{64002731-A6B0-56B0-2670-7721B7C09600}">
      <mx:PLV Mode="1"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view="pageLayout" workbookViewId="0">
      <selection activeCell="A7" sqref="A7"/>
    </sheetView>
  </sheetViews>
  <sheetFormatPr baseColWidth="10" defaultRowHeight="14" x14ac:dyDescent="0.15"/>
  <cols>
    <col min="1" max="1" width="20.83203125" style="23" customWidth="1"/>
    <col min="2" max="2" width="10.83203125" style="22" customWidth="1"/>
    <col min="3" max="3" width="1.83203125" style="23" customWidth="1"/>
    <col min="4" max="4" width="9.83203125" style="23" customWidth="1"/>
    <col min="5" max="5" width="10.83203125" style="23" customWidth="1"/>
    <col min="6" max="6" width="1.83203125" style="23" customWidth="1"/>
    <col min="7" max="8" width="10.83203125" style="23" customWidth="1"/>
    <col min="9" max="9" width="5.83203125" style="23" customWidth="1"/>
    <col min="10" max="10" width="9.83203125" style="23" customWidth="1"/>
    <col min="11" max="11" width="10.83203125" style="23" customWidth="1"/>
    <col min="12" max="12" width="1.83203125" style="23" customWidth="1"/>
    <col min="13" max="13" width="8.83203125" style="23" customWidth="1"/>
    <col min="14" max="14" width="10.83203125" style="23" customWidth="1"/>
    <col min="15" max="16384" width="10.83203125" style="23"/>
  </cols>
  <sheetData>
    <row r="1" spans="1:14" s="29" customFormat="1" ht="18" thickBot="1" x14ac:dyDescent="0.25">
      <c r="A1" s="17" t="s">
        <v>373</v>
      </c>
      <c r="B1" s="33"/>
      <c r="C1" s="34"/>
      <c r="D1" s="34"/>
      <c r="E1" s="34"/>
      <c r="F1" s="34"/>
      <c r="G1" s="34"/>
      <c r="H1" s="34"/>
      <c r="I1" s="34"/>
      <c r="J1" s="34"/>
      <c r="K1" s="34"/>
      <c r="L1" s="34"/>
      <c r="M1" s="34"/>
      <c r="N1" s="34"/>
    </row>
    <row r="3" spans="1:14" x14ac:dyDescent="0.15">
      <c r="A3" s="25" t="s">
        <v>402</v>
      </c>
      <c r="B3" s="22" t="str">
        <f>"±"&amp;A7*100&amp;"%"</f>
        <v>±5%</v>
      </c>
      <c r="C3" s="147" t="s">
        <v>15</v>
      </c>
      <c r="D3" s="147"/>
      <c r="E3" s="22" t="str">
        <f>"±"&amp;D7*100&amp;"%"</f>
        <v>±5%</v>
      </c>
      <c r="F3" s="147" t="s">
        <v>16</v>
      </c>
      <c r="G3" s="147"/>
      <c r="H3" s="22" t="str">
        <f>"±"&amp;G7*100&amp;"%"</f>
        <v>±5%</v>
      </c>
      <c r="I3" s="147" t="s">
        <v>432</v>
      </c>
      <c r="J3" s="147"/>
      <c r="K3" s="22" t="str">
        <f>"±"&amp;J7*100&amp;"%"</f>
        <v>±5%</v>
      </c>
      <c r="L3" s="147" t="s">
        <v>8</v>
      </c>
      <c r="M3" s="147"/>
      <c r="N3" s="22" t="str">
        <f>"±"&amp;M7*100&amp;"%"</f>
        <v>±5%</v>
      </c>
    </row>
    <row r="4" spans="1:14" x14ac:dyDescent="0.15">
      <c r="A4" s="25" t="s">
        <v>9</v>
      </c>
      <c r="B4" s="22" t="s">
        <v>401</v>
      </c>
      <c r="D4" s="25" t="s">
        <v>9</v>
      </c>
      <c r="E4" s="22" t="s">
        <v>401</v>
      </c>
      <c r="G4" s="25" t="s">
        <v>9</v>
      </c>
      <c r="H4" s="22" t="s">
        <v>401</v>
      </c>
      <c r="J4" s="25" t="s">
        <v>9</v>
      </c>
      <c r="K4" s="22" t="s">
        <v>401</v>
      </c>
      <c r="M4" s="25" t="s">
        <v>9</v>
      </c>
      <c r="N4" s="22" t="s">
        <v>401</v>
      </c>
    </row>
    <row r="5" spans="1:14" s="31" customFormat="1" x14ac:dyDescent="0.15">
      <c r="A5" s="30" t="s">
        <v>403</v>
      </c>
      <c r="B5" s="32" t="str">
        <f>"["&amp;LOOKUP('Profit &amp; Loss Analysis'!$C$3,'Pulldown Menue'!$E:$F,'Pulldown Menue'!$F:$F)&amp;"]"</f>
        <v>[UGX]</v>
      </c>
      <c r="D5" s="30" t="s">
        <v>403</v>
      </c>
      <c r="E5" s="32" t="str">
        <f>"["&amp;LOOKUP('Profit &amp; Loss Analysis'!$C$3,'Pulldown Menue'!$E:$F,'Pulldown Menue'!$F:$F)&amp;"]"</f>
        <v>[UGX]</v>
      </c>
      <c r="G5" s="30" t="s">
        <v>403</v>
      </c>
      <c r="H5" s="32" t="str">
        <f>"["&amp;LOOKUP('Profit &amp; Loss Analysis'!$C$3,'Pulldown Menue'!$E:$F,'Pulldown Menue'!$F:$F)&amp;"]"</f>
        <v>[UGX]</v>
      </c>
      <c r="J5" s="30" t="s">
        <v>403</v>
      </c>
      <c r="K5" s="32" t="str">
        <f>"["&amp;LOOKUP('Profit &amp; Loss Analysis'!$C$3,'Pulldown Menue'!$E:$F,'Pulldown Menue'!$F:$F)&amp;"]"</f>
        <v>[UGX]</v>
      </c>
      <c r="M5" s="30" t="s">
        <v>403</v>
      </c>
      <c r="N5" s="32" t="str">
        <f>"["&amp;LOOKUP('Profit &amp; Loss Analysis'!$C$3,'Pulldown Menue'!$E:$F,'Pulldown Menue'!$F:$F)&amp;"]"</f>
        <v>[UGX]</v>
      </c>
    </row>
    <row r="6" spans="1:14" x14ac:dyDescent="0.15">
      <c r="A6" s="26">
        <v>0</v>
      </c>
      <c r="B6" s="67">
        <f>'Profit &amp; Loss Analysis'!$E$71</f>
        <v>530520</v>
      </c>
      <c r="D6" s="26">
        <v>0</v>
      </c>
      <c r="E6" s="67">
        <f>'Profit &amp; Loss Analysis'!$E$71</f>
        <v>530520</v>
      </c>
      <c r="G6" s="26">
        <v>0</v>
      </c>
      <c r="H6" s="67">
        <f>'Profit &amp; Loss Analysis'!$E$71</f>
        <v>530520</v>
      </c>
      <c r="J6" s="26">
        <v>0</v>
      </c>
      <c r="K6" s="67">
        <f>'Profit &amp; Loss Analysis'!$E$71</f>
        <v>530520</v>
      </c>
      <c r="M6" s="26">
        <v>0</v>
      </c>
      <c r="N6" s="67">
        <f>'Profit &amp; Loss Analysis'!$E$71</f>
        <v>530520</v>
      </c>
    </row>
    <row r="7" spans="1:14" x14ac:dyDescent="0.15">
      <c r="A7" s="151">
        <v>0.05</v>
      </c>
      <c r="B7" s="67">
        <f t="dataTable" ref="B7:B8" dt2D="0" dtr="0" r1="A6"/>
        <v>644571</v>
      </c>
      <c r="D7" s="151">
        <v>0.05</v>
      </c>
      <c r="E7" s="67">
        <f t="dataTable" ref="E7:E8" dt2D="0" dtr="0" r1="D6" ca="1"/>
        <v>448145</v>
      </c>
      <c r="G7" s="151">
        <v>0.05</v>
      </c>
      <c r="H7" s="67">
        <f t="dataTable" ref="H7:H8" dt2D="0" dtr="0" r1="G6" ca="1"/>
        <v>502820.5</v>
      </c>
      <c r="J7" s="151">
        <v>0.05</v>
      </c>
      <c r="K7" s="67">
        <f t="dataTable" ref="K7:K8" dt2D="0" dtr="0" r1="J6" ca="1"/>
        <v>506353.5</v>
      </c>
      <c r="M7" s="151">
        <v>0.05</v>
      </c>
      <c r="N7" s="67">
        <f t="dataTable" ref="N7:N8" dt2D="0" dtr="0" r1="M6" ca="1"/>
        <v>696437</v>
      </c>
    </row>
    <row r="8" spans="1:14" x14ac:dyDescent="0.15">
      <c r="A8" s="26">
        <f>A7*-1</f>
        <v>-0.05</v>
      </c>
      <c r="B8" s="67">
        <v>416469</v>
      </c>
      <c r="D8" s="26">
        <f>D7*-1</f>
        <v>-0.05</v>
      </c>
      <c r="E8" s="67">
        <v>612895</v>
      </c>
      <c r="G8" s="26">
        <f>G7*-1</f>
        <v>-0.05</v>
      </c>
      <c r="H8" s="67">
        <v>558219.5</v>
      </c>
      <c r="J8" s="26">
        <f>J7*-1</f>
        <v>-0.05</v>
      </c>
      <c r="K8" s="67">
        <v>554686.5</v>
      </c>
      <c r="M8" s="26">
        <f>M7*-1</f>
        <v>-0.05</v>
      </c>
      <c r="N8" s="67">
        <v>364603</v>
      </c>
    </row>
    <row r="13" spans="1:14" s="24" customFormat="1" x14ac:dyDescent="0.15">
      <c r="A13" s="24" t="s">
        <v>10</v>
      </c>
      <c r="B13" s="24" t="s">
        <v>9</v>
      </c>
      <c r="E13" s="148" t="s">
        <v>13</v>
      </c>
      <c r="F13" s="148"/>
      <c r="G13" s="148"/>
      <c r="H13" s="148"/>
      <c r="I13" s="27" t="s">
        <v>11</v>
      </c>
      <c r="J13" s="27" t="s">
        <v>12</v>
      </c>
    </row>
    <row r="14" spans="1:14" x14ac:dyDescent="0.15">
      <c r="A14" s="23" t="str">
        <f>A$3&amp;" "&amp;"("&amp;B$3&amp;")"</f>
        <v>Sales (±5%)</v>
      </c>
      <c r="B14" s="66">
        <f>ABS(B7/B6-1)</f>
        <v>0.21497964261479297</v>
      </c>
      <c r="C14" s="28"/>
      <c r="E14" s="66">
        <f>SMALL($B$14:$B$18,ROW(1:1))</f>
        <v>5.2211980698182892E-2</v>
      </c>
      <c r="F14" s="146" t="str">
        <f>INDEX($A$14:$B$18,MATCH(E14,$B$14:$B$18,0),MATCH($A$14,$A$14:$B$14,0))</f>
        <v>Raw materials (±5%)</v>
      </c>
      <c r="G14" s="146"/>
      <c r="H14" s="146"/>
      <c r="I14" s="66">
        <f>E14</f>
        <v>5.2211980698182892E-2</v>
      </c>
      <c r="J14" s="66">
        <f>-I14</f>
        <v>-5.2211980698182892E-2</v>
      </c>
    </row>
    <row r="15" spans="1:14" x14ac:dyDescent="0.15">
      <c r="A15" s="23" t="str">
        <f>C$3&amp;" "&amp;"("&amp;E$3&amp;")"</f>
        <v>Fixed costs (±5%)</v>
      </c>
      <c r="B15" s="66">
        <f>ABS(E7/E6-1)</f>
        <v>0.15527218577998947</v>
      </c>
      <c r="C15" s="28"/>
      <c r="E15" s="66">
        <f>SMALL($B$14:$B$18,ROW(2:2))</f>
        <v>9.5453077741143311E-2</v>
      </c>
      <c r="F15" s="146" t="str">
        <f>INDEX($A$14:$B$18,MATCH(E15,$B$14:$B$18,0),MATCH($A$14,$A$14:$B$14,0))</f>
        <v>Variable costs (±5%)</v>
      </c>
      <c r="G15" s="146"/>
      <c r="H15" s="146"/>
      <c r="I15" s="66">
        <f>E15</f>
        <v>9.5453077741143311E-2</v>
      </c>
      <c r="J15" s="66">
        <f>-I15</f>
        <v>-9.5453077741143311E-2</v>
      </c>
    </row>
    <row r="16" spans="1:14" x14ac:dyDescent="0.15">
      <c r="A16" s="23" t="str">
        <f>F$3&amp;" "&amp;"("&amp;H$3&amp;")"</f>
        <v>Raw materials (±5%)</v>
      </c>
      <c r="B16" s="66">
        <f>ABS(H7/H6-1)</f>
        <v>5.2211980698182892E-2</v>
      </c>
      <c r="C16" s="28"/>
      <c r="E16" s="66">
        <f>SMALL($B$14:$B$18,ROW(3:3))</f>
        <v>0.15527218577998947</v>
      </c>
      <c r="F16" s="146" t="str">
        <f>INDEX($A$14:$B$18,MATCH(E16,$B$14:$B$18,0),MATCH($A$14,$A$14:$B$14,0))</f>
        <v>Fixed costs (±5%)</v>
      </c>
      <c r="G16" s="146"/>
      <c r="H16" s="146"/>
      <c r="I16" s="66">
        <f>E16</f>
        <v>0.15527218577998947</v>
      </c>
      <c r="J16" s="66">
        <f>-I16</f>
        <v>-0.15527218577998947</v>
      </c>
    </row>
    <row r="17" spans="1:10" x14ac:dyDescent="0.15">
      <c r="A17" s="23" t="str">
        <f>I$3&amp;" "&amp;"("&amp;H$3&amp;")"</f>
        <v>Variable costs (±5%)</v>
      </c>
      <c r="B17" s="66">
        <f>ABS(K8/K7-1)</f>
        <v>9.5453077741143311E-2</v>
      </c>
      <c r="C17" s="28"/>
      <c r="E17" s="66">
        <f>SMALL($B$14:$B$18,ROW(4:4))</f>
        <v>0.21497964261479297</v>
      </c>
      <c r="F17" s="146" t="str">
        <f>INDEX($A$14:$B$18,MATCH(E17,$B$14:$B$18,0),MATCH($A$14,$A$14:$B$14,0))</f>
        <v>Sales (±5%)</v>
      </c>
      <c r="G17" s="146"/>
      <c r="H17" s="146"/>
      <c r="I17" s="66">
        <f>E17</f>
        <v>0.21497964261479297</v>
      </c>
      <c r="J17" s="66">
        <f>-I17</f>
        <v>-0.21497964261479297</v>
      </c>
    </row>
    <row r="18" spans="1:10" x14ac:dyDescent="0.15">
      <c r="A18" s="23" t="str">
        <f>L$3&amp;" "&amp;"("&amp;K$3&amp;")"</f>
        <v>Revenues (±5%)</v>
      </c>
      <c r="B18" s="66">
        <f>ABS(N7/N6-1)</f>
        <v>0.31274410012817611</v>
      </c>
      <c r="C18" s="28"/>
      <c r="E18" s="66">
        <f>SMALL($B$14:$B$18,ROW(5:5))</f>
        <v>0.31274410012817611</v>
      </c>
      <c r="F18" s="146" t="str">
        <f>INDEX($A$14:$B$18,MATCH(E18,$B$14:$B$18,0),MATCH($A$14,$A$14:$B$14,0))</f>
        <v>Revenues (±5%)</v>
      </c>
      <c r="G18" s="146"/>
      <c r="H18" s="146"/>
      <c r="I18" s="66">
        <f>E18</f>
        <v>0.31274410012817611</v>
      </c>
      <c r="J18" s="66">
        <f>-I18</f>
        <v>-0.31274410012817611</v>
      </c>
    </row>
  </sheetData>
  <sheetProtection password="EA7F" sheet="1" objects="1" scenarios="1" selectLockedCells="1"/>
  <mergeCells count="10">
    <mergeCell ref="L3:M3"/>
    <mergeCell ref="E13:H13"/>
    <mergeCell ref="F14:H14"/>
    <mergeCell ref="F15:H15"/>
    <mergeCell ref="F16:H16"/>
    <mergeCell ref="F18:H18"/>
    <mergeCell ref="F17:H17"/>
    <mergeCell ref="C3:D3"/>
    <mergeCell ref="F3:G3"/>
    <mergeCell ref="I3:J3"/>
  </mergeCells>
  <phoneticPr fontId="5" type="noConversion"/>
  <pageMargins left="0.59314960629921254" right="0.59314960629921254" top="0.98" bottom="0.98" header="0.30000000000000004" footer="0.30000000000000004"/>
  <pageSetup paperSize="9" orientation="landscape" horizontalDpi="0" verticalDpi="0"/>
  <extLst>
    <ext xmlns:mx="http://schemas.microsoft.com/office/mac/excel/2008/main" uri="{64002731-A6B0-56B0-2670-7721B7C09600}">
      <mx:PLV Mode="1"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topLeftCell="A62" workbookViewId="0">
      <selection activeCell="B2" sqref="B2:B97"/>
    </sheetView>
  </sheetViews>
  <sheetFormatPr baseColWidth="10" defaultRowHeight="14" x14ac:dyDescent="0.15"/>
  <cols>
    <col min="1" max="1" width="11.5" style="9" bestFit="1" customWidth="1"/>
    <col min="2" max="2" width="25.1640625" style="41" bestFit="1" customWidth="1"/>
    <col min="3" max="3" width="10.83203125" style="9"/>
    <col min="4" max="4" width="10.6640625" style="9" bestFit="1" customWidth="1"/>
    <col min="5" max="5" width="31.5" style="9" bestFit="1" customWidth="1"/>
    <col min="6" max="6" width="5.5" style="9" bestFit="1" customWidth="1"/>
    <col min="7" max="7" width="25" style="9" hidden="1" customWidth="1"/>
    <col min="8" max="16384" width="10.83203125" style="9"/>
  </cols>
  <sheetData>
    <row r="1" spans="1:7" x14ac:dyDescent="0.15">
      <c r="A1" s="11" t="s">
        <v>18</v>
      </c>
      <c r="B1" s="41" t="s">
        <v>20</v>
      </c>
      <c r="D1" s="11" t="s">
        <v>37</v>
      </c>
      <c r="E1" s="9" t="str">
        <f>F1&amp;" … "&amp;G1</f>
        <v>AED … United Arab Emirates Dirham</v>
      </c>
      <c r="F1" s="10" t="s">
        <v>38</v>
      </c>
      <c r="G1" s="10" t="s">
        <v>356</v>
      </c>
    </row>
    <row r="2" spans="1:7" x14ac:dyDescent="0.15">
      <c r="B2" s="41">
        <v>42370</v>
      </c>
      <c r="E2" s="9" t="str">
        <f t="shared" ref="E2:E19" si="0">F2&amp;" … "&amp;G2</f>
        <v>AFN … Afghani</v>
      </c>
      <c r="F2" s="10" t="s">
        <v>39</v>
      </c>
      <c r="G2" s="10" t="s">
        <v>40</v>
      </c>
    </row>
    <row r="3" spans="1:7" x14ac:dyDescent="0.15">
      <c r="B3" s="41">
        <v>42401</v>
      </c>
      <c r="E3" s="9" t="str">
        <f t="shared" si="0"/>
        <v>ALL … Lek</v>
      </c>
      <c r="F3" s="10" t="s">
        <v>41</v>
      </c>
      <c r="G3" s="10" t="s">
        <v>42</v>
      </c>
    </row>
    <row r="4" spans="1:7" x14ac:dyDescent="0.15">
      <c r="B4" s="41">
        <v>42430</v>
      </c>
      <c r="E4" s="9" t="str">
        <f t="shared" si="0"/>
        <v>AMD … Armenian Dram</v>
      </c>
      <c r="F4" s="10" t="s">
        <v>43</v>
      </c>
      <c r="G4" s="10" t="s">
        <v>44</v>
      </c>
    </row>
    <row r="5" spans="1:7" x14ac:dyDescent="0.15">
      <c r="B5" s="41">
        <v>42461</v>
      </c>
      <c r="E5" s="9" t="str">
        <f t="shared" si="0"/>
        <v>ANG … Netherlands Antillian Guilder</v>
      </c>
      <c r="F5" s="10" t="s">
        <v>45</v>
      </c>
      <c r="G5" s="10" t="s">
        <v>46</v>
      </c>
    </row>
    <row r="6" spans="1:7" x14ac:dyDescent="0.15">
      <c r="B6" s="41">
        <v>42491</v>
      </c>
      <c r="E6" s="9" t="str">
        <f t="shared" si="0"/>
        <v>AOA … Kwanza</v>
      </c>
      <c r="F6" s="10" t="s">
        <v>47</v>
      </c>
      <c r="G6" s="10" t="s">
        <v>48</v>
      </c>
    </row>
    <row r="7" spans="1:7" x14ac:dyDescent="0.15">
      <c r="B7" s="41">
        <v>42522</v>
      </c>
      <c r="E7" s="9" t="str">
        <f t="shared" si="0"/>
        <v>ARS … Argentine Peso</v>
      </c>
      <c r="F7" s="10" t="s">
        <v>49</v>
      </c>
      <c r="G7" s="10" t="s">
        <v>50</v>
      </c>
    </row>
    <row r="8" spans="1:7" x14ac:dyDescent="0.15">
      <c r="B8" s="41">
        <v>42552</v>
      </c>
      <c r="E8" s="9" t="str">
        <f t="shared" si="0"/>
        <v>AUD … Australian Dollar</v>
      </c>
      <c r="F8" s="10" t="s">
        <v>51</v>
      </c>
      <c r="G8" s="10" t="s">
        <v>52</v>
      </c>
    </row>
    <row r="9" spans="1:7" x14ac:dyDescent="0.15">
      <c r="B9" s="41">
        <v>42583</v>
      </c>
      <c r="E9" s="9" t="str">
        <f t="shared" si="0"/>
        <v>AWG … Aruban Guilder</v>
      </c>
      <c r="F9" s="10" t="s">
        <v>53</v>
      </c>
      <c r="G9" s="10" t="s">
        <v>54</v>
      </c>
    </row>
    <row r="10" spans="1:7" x14ac:dyDescent="0.15">
      <c r="B10" s="41">
        <v>42614</v>
      </c>
      <c r="E10" s="9" t="str">
        <f t="shared" si="0"/>
        <v>AZN … Azerbaijanian Manat</v>
      </c>
      <c r="F10" s="10" t="s">
        <v>55</v>
      </c>
      <c r="G10" s="10" t="s">
        <v>56</v>
      </c>
    </row>
    <row r="11" spans="1:7" x14ac:dyDescent="0.15">
      <c r="B11" s="41">
        <v>42644</v>
      </c>
      <c r="E11" s="9" t="str">
        <f t="shared" si="0"/>
        <v>BAM … Convertible Marks</v>
      </c>
      <c r="F11" s="10" t="s">
        <v>57</v>
      </c>
      <c r="G11" s="10" t="s">
        <v>58</v>
      </c>
    </row>
    <row r="12" spans="1:7" x14ac:dyDescent="0.15">
      <c r="B12" s="41">
        <v>42675</v>
      </c>
      <c r="E12" s="9" t="str">
        <f t="shared" si="0"/>
        <v>BBD … Barbados Dollar</v>
      </c>
      <c r="F12" s="10" t="s">
        <v>59</v>
      </c>
      <c r="G12" s="10" t="s">
        <v>60</v>
      </c>
    </row>
    <row r="13" spans="1:7" x14ac:dyDescent="0.15">
      <c r="B13" s="41">
        <v>42705</v>
      </c>
      <c r="E13" s="9" t="str">
        <f t="shared" si="0"/>
        <v>BDT … Bangladeshi Taka</v>
      </c>
      <c r="F13" s="10" t="s">
        <v>61</v>
      </c>
      <c r="G13" s="10" t="s">
        <v>62</v>
      </c>
    </row>
    <row r="14" spans="1:7" x14ac:dyDescent="0.15">
      <c r="B14" s="41">
        <v>42736</v>
      </c>
      <c r="E14" s="9" t="str">
        <f t="shared" si="0"/>
        <v>BGN … Bulgarian Lev</v>
      </c>
      <c r="F14" s="10" t="s">
        <v>63</v>
      </c>
      <c r="G14" s="10" t="s">
        <v>64</v>
      </c>
    </row>
    <row r="15" spans="1:7" x14ac:dyDescent="0.15">
      <c r="B15" s="41">
        <v>42767</v>
      </c>
      <c r="E15" s="9" t="str">
        <f t="shared" si="0"/>
        <v>BHD … Bahraini Dinar</v>
      </c>
      <c r="F15" s="10" t="s">
        <v>65</v>
      </c>
      <c r="G15" s="10" t="s">
        <v>66</v>
      </c>
    </row>
    <row r="16" spans="1:7" x14ac:dyDescent="0.15">
      <c r="B16" s="41">
        <v>42795</v>
      </c>
      <c r="E16" s="9" t="str">
        <f t="shared" si="0"/>
        <v>BIF … Burundian Franc</v>
      </c>
      <c r="F16" s="10" t="s">
        <v>67</v>
      </c>
      <c r="G16" s="10" t="s">
        <v>68</v>
      </c>
    </row>
    <row r="17" spans="2:7" x14ac:dyDescent="0.15">
      <c r="B17" s="41">
        <v>42826</v>
      </c>
      <c r="E17" s="9" t="str">
        <f t="shared" si="0"/>
        <v>BMD … Bermudian Dollar</v>
      </c>
      <c r="F17" s="10" t="s">
        <v>69</v>
      </c>
      <c r="G17" s="10" t="s">
        <v>357</v>
      </c>
    </row>
    <row r="18" spans="2:7" x14ac:dyDescent="0.15">
      <c r="B18" s="41">
        <v>42856</v>
      </c>
      <c r="E18" s="9" t="str">
        <f t="shared" si="0"/>
        <v>BND … Brunei Dollar</v>
      </c>
      <c r="F18" s="10" t="s">
        <v>70</v>
      </c>
      <c r="G18" s="10" t="s">
        <v>71</v>
      </c>
    </row>
    <row r="19" spans="2:7" x14ac:dyDescent="0.15">
      <c r="B19" s="41">
        <v>42887</v>
      </c>
      <c r="E19" s="9" t="str">
        <f t="shared" si="0"/>
        <v>BOB … Boliviano</v>
      </c>
      <c r="F19" s="10" t="s">
        <v>72</v>
      </c>
      <c r="G19" s="10" t="s">
        <v>73</v>
      </c>
    </row>
    <row r="20" spans="2:7" x14ac:dyDescent="0.15">
      <c r="B20" s="41">
        <v>42917</v>
      </c>
      <c r="E20" s="9" t="str">
        <f t="shared" ref="E20:E64" si="1">F20&amp;" … "&amp;G20</f>
        <v>BRL … Brazilian Real</v>
      </c>
      <c r="F20" s="10" t="s">
        <v>74</v>
      </c>
      <c r="G20" s="10" t="s">
        <v>75</v>
      </c>
    </row>
    <row r="21" spans="2:7" x14ac:dyDescent="0.15">
      <c r="B21" s="41">
        <v>42948</v>
      </c>
      <c r="E21" s="9" t="str">
        <f t="shared" si="1"/>
        <v>BSD … Bahamian Dollar</v>
      </c>
      <c r="F21" s="10" t="s">
        <v>76</v>
      </c>
      <c r="G21" s="10" t="s">
        <v>77</v>
      </c>
    </row>
    <row r="22" spans="2:7" x14ac:dyDescent="0.15">
      <c r="B22" s="41">
        <v>42979</v>
      </c>
      <c r="E22" s="9" t="str">
        <f t="shared" si="1"/>
        <v>BTN … Ngultrum</v>
      </c>
      <c r="F22" s="10" t="s">
        <v>78</v>
      </c>
      <c r="G22" s="10" t="s">
        <v>79</v>
      </c>
    </row>
    <row r="23" spans="2:7" x14ac:dyDescent="0.15">
      <c r="B23" s="41">
        <v>43009</v>
      </c>
      <c r="E23" s="9" t="str">
        <f t="shared" si="1"/>
        <v>BWP … Pula</v>
      </c>
      <c r="F23" s="10" t="s">
        <v>80</v>
      </c>
      <c r="G23" s="10" t="s">
        <v>81</v>
      </c>
    </row>
    <row r="24" spans="2:7" x14ac:dyDescent="0.15">
      <c r="B24" s="41">
        <v>43040</v>
      </c>
      <c r="E24" s="9" t="str">
        <f t="shared" si="1"/>
        <v>BYR … Belarussian Ruble</v>
      </c>
      <c r="F24" s="10" t="s">
        <v>82</v>
      </c>
      <c r="G24" s="10" t="s">
        <v>83</v>
      </c>
    </row>
    <row r="25" spans="2:7" x14ac:dyDescent="0.15">
      <c r="B25" s="41">
        <v>43070</v>
      </c>
      <c r="E25" s="9" t="str">
        <f t="shared" si="1"/>
        <v>BZD … Belize Dollar</v>
      </c>
      <c r="F25" s="10" t="s">
        <v>84</v>
      </c>
      <c r="G25" s="10" t="s">
        <v>85</v>
      </c>
    </row>
    <row r="26" spans="2:7" x14ac:dyDescent="0.15">
      <c r="B26" s="41">
        <v>43101</v>
      </c>
      <c r="E26" s="9" t="str">
        <f t="shared" si="1"/>
        <v>CAD … Canadian Dollar</v>
      </c>
      <c r="F26" s="10" t="s">
        <v>86</v>
      </c>
      <c r="G26" s="10" t="s">
        <v>87</v>
      </c>
    </row>
    <row r="27" spans="2:7" x14ac:dyDescent="0.15">
      <c r="B27" s="41">
        <v>43132</v>
      </c>
      <c r="E27" s="9" t="str">
        <f t="shared" si="1"/>
        <v>CDF … Franc Congolais</v>
      </c>
      <c r="F27" s="10" t="s">
        <v>88</v>
      </c>
      <c r="G27" s="10" t="s">
        <v>89</v>
      </c>
    </row>
    <row r="28" spans="2:7" x14ac:dyDescent="0.15">
      <c r="B28" s="41">
        <v>43160</v>
      </c>
      <c r="E28" s="9" t="str">
        <f t="shared" si="1"/>
        <v>CHF … Swiss Franc</v>
      </c>
      <c r="F28" s="10" t="s">
        <v>90</v>
      </c>
      <c r="G28" s="10" t="s">
        <v>91</v>
      </c>
    </row>
    <row r="29" spans="2:7" x14ac:dyDescent="0.15">
      <c r="B29" s="41">
        <v>43191</v>
      </c>
      <c r="E29" s="9" t="str">
        <f t="shared" si="1"/>
        <v>CLP … Chilean Peso</v>
      </c>
      <c r="F29" s="10" t="s">
        <v>92</v>
      </c>
      <c r="G29" s="10" t="s">
        <v>93</v>
      </c>
    </row>
    <row r="30" spans="2:7" x14ac:dyDescent="0.15">
      <c r="B30" s="41">
        <v>43221</v>
      </c>
      <c r="E30" s="9" t="str">
        <f t="shared" si="1"/>
        <v>CNY … Yuan Renminbi</v>
      </c>
      <c r="F30" s="10" t="s">
        <v>94</v>
      </c>
      <c r="G30" s="10" t="s">
        <v>95</v>
      </c>
    </row>
    <row r="31" spans="2:7" x14ac:dyDescent="0.15">
      <c r="B31" s="41">
        <v>43252</v>
      </c>
      <c r="E31" s="9" t="str">
        <f t="shared" si="1"/>
        <v>COP … Colombian Peso</v>
      </c>
      <c r="F31" s="10" t="s">
        <v>96</v>
      </c>
      <c r="G31" s="10" t="s">
        <v>97</v>
      </c>
    </row>
    <row r="32" spans="2:7" x14ac:dyDescent="0.15">
      <c r="B32" s="41">
        <v>43282</v>
      </c>
      <c r="E32" s="9" t="str">
        <f t="shared" si="1"/>
        <v>COU … Unidad de Valor Real</v>
      </c>
      <c r="F32" s="10" t="s">
        <v>98</v>
      </c>
      <c r="G32" s="10" t="s">
        <v>99</v>
      </c>
    </row>
    <row r="33" spans="2:7" x14ac:dyDescent="0.15">
      <c r="B33" s="41">
        <v>43313</v>
      </c>
      <c r="E33" s="9" t="str">
        <f t="shared" si="1"/>
        <v>CRC … Costa Rican Colon</v>
      </c>
      <c r="F33" s="10" t="s">
        <v>100</v>
      </c>
      <c r="G33" s="10" t="s">
        <v>101</v>
      </c>
    </row>
    <row r="34" spans="2:7" x14ac:dyDescent="0.15">
      <c r="B34" s="41">
        <v>43344</v>
      </c>
      <c r="E34" s="9" t="str">
        <f t="shared" si="1"/>
        <v>CUP … Cuban Peso</v>
      </c>
      <c r="F34" s="10" t="s">
        <v>102</v>
      </c>
      <c r="G34" s="10" t="s">
        <v>103</v>
      </c>
    </row>
    <row r="35" spans="2:7" x14ac:dyDescent="0.15">
      <c r="B35" s="41">
        <v>43374</v>
      </c>
      <c r="E35" s="9" t="str">
        <f t="shared" si="1"/>
        <v>CVE … Cape Verde Escudo</v>
      </c>
      <c r="F35" s="10" t="s">
        <v>104</v>
      </c>
      <c r="G35" s="10" t="s">
        <v>105</v>
      </c>
    </row>
    <row r="36" spans="2:7" x14ac:dyDescent="0.15">
      <c r="B36" s="41">
        <v>43405</v>
      </c>
      <c r="E36" s="9" t="str">
        <f t="shared" si="1"/>
        <v>CYP … Cyprus Pound</v>
      </c>
      <c r="F36" s="10" t="s">
        <v>106</v>
      </c>
      <c r="G36" s="10" t="s">
        <v>107</v>
      </c>
    </row>
    <row r="37" spans="2:7" x14ac:dyDescent="0.15">
      <c r="B37" s="41">
        <v>43435</v>
      </c>
      <c r="E37" s="9" t="str">
        <f t="shared" si="1"/>
        <v>CZK … Czech Koruna</v>
      </c>
      <c r="F37" s="10" t="s">
        <v>108</v>
      </c>
      <c r="G37" s="10" t="s">
        <v>109</v>
      </c>
    </row>
    <row r="38" spans="2:7" x14ac:dyDescent="0.15">
      <c r="B38" s="41">
        <v>43466</v>
      </c>
      <c r="E38" s="9" t="str">
        <f t="shared" si="1"/>
        <v>DJF … Djibouti Franc</v>
      </c>
      <c r="F38" s="10" t="s">
        <v>110</v>
      </c>
      <c r="G38" s="10" t="s">
        <v>111</v>
      </c>
    </row>
    <row r="39" spans="2:7" x14ac:dyDescent="0.15">
      <c r="B39" s="41">
        <v>43497</v>
      </c>
      <c r="E39" s="9" t="str">
        <f t="shared" si="1"/>
        <v>DKK … Danish Krone</v>
      </c>
      <c r="F39" s="10" t="s">
        <v>112</v>
      </c>
      <c r="G39" s="10" t="s">
        <v>113</v>
      </c>
    </row>
    <row r="40" spans="2:7" x14ac:dyDescent="0.15">
      <c r="B40" s="41">
        <v>43525</v>
      </c>
      <c r="E40" s="9" t="str">
        <f t="shared" si="1"/>
        <v>DOP … Dominican Peso</v>
      </c>
      <c r="F40" s="10" t="s">
        <v>114</v>
      </c>
      <c r="G40" s="10" t="s">
        <v>115</v>
      </c>
    </row>
    <row r="41" spans="2:7" x14ac:dyDescent="0.15">
      <c r="B41" s="41">
        <v>43556</v>
      </c>
      <c r="E41" s="9" t="str">
        <f t="shared" si="1"/>
        <v>DZD … Algerian Dinar</v>
      </c>
      <c r="F41" s="10" t="s">
        <v>116</v>
      </c>
      <c r="G41" s="10" t="s">
        <v>117</v>
      </c>
    </row>
    <row r="42" spans="2:7" x14ac:dyDescent="0.15">
      <c r="B42" s="41">
        <v>43586</v>
      </c>
      <c r="E42" s="9" t="str">
        <f t="shared" si="1"/>
        <v>EEK … Kroon</v>
      </c>
      <c r="F42" s="10" t="s">
        <v>118</v>
      </c>
      <c r="G42" s="10" t="s">
        <v>119</v>
      </c>
    </row>
    <row r="43" spans="2:7" x14ac:dyDescent="0.15">
      <c r="B43" s="41">
        <v>43617</v>
      </c>
      <c r="E43" s="9" t="str">
        <f t="shared" si="1"/>
        <v>EGP … Egyptian Pound</v>
      </c>
      <c r="F43" s="10" t="s">
        <v>120</v>
      </c>
      <c r="G43" s="10" t="s">
        <v>121</v>
      </c>
    </row>
    <row r="44" spans="2:7" x14ac:dyDescent="0.15">
      <c r="B44" s="41">
        <v>43647</v>
      </c>
      <c r="E44" s="9" t="str">
        <f t="shared" si="1"/>
        <v>ERN … Nakfa</v>
      </c>
      <c r="F44" s="10" t="s">
        <v>122</v>
      </c>
      <c r="G44" s="10" t="s">
        <v>123</v>
      </c>
    </row>
    <row r="45" spans="2:7" x14ac:dyDescent="0.15">
      <c r="B45" s="41">
        <v>43678</v>
      </c>
      <c r="E45" s="9" t="str">
        <f t="shared" si="1"/>
        <v>ETB … Ethiopian Birr</v>
      </c>
      <c r="F45" s="10" t="s">
        <v>124</v>
      </c>
      <c r="G45" s="10" t="s">
        <v>125</v>
      </c>
    </row>
    <row r="46" spans="2:7" x14ac:dyDescent="0.15">
      <c r="B46" s="41">
        <v>43709</v>
      </c>
      <c r="E46" s="9" t="str">
        <f t="shared" si="1"/>
        <v>EUR … Euro</v>
      </c>
      <c r="F46" s="10" t="s">
        <v>126</v>
      </c>
      <c r="G46" s="10" t="s">
        <v>127</v>
      </c>
    </row>
    <row r="47" spans="2:7" x14ac:dyDescent="0.15">
      <c r="B47" s="41">
        <v>43739</v>
      </c>
      <c r="E47" s="9" t="str">
        <f t="shared" si="1"/>
        <v>FJD … Fiji Dollar</v>
      </c>
      <c r="F47" s="10" t="s">
        <v>128</v>
      </c>
      <c r="G47" s="10" t="s">
        <v>129</v>
      </c>
    </row>
    <row r="48" spans="2:7" x14ac:dyDescent="0.15">
      <c r="B48" s="41">
        <v>43770</v>
      </c>
      <c r="E48" s="9" t="str">
        <f t="shared" si="1"/>
        <v>FKP … Falkland Islands Pound</v>
      </c>
      <c r="F48" s="10" t="s">
        <v>130</v>
      </c>
      <c r="G48" s="10" t="s">
        <v>131</v>
      </c>
    </row>
    <row r="49" spans="2:7" x14ac:dyDescent="0.15">
      <c r="B49" s="41">
        <v>43800</v>
      </c>
      <c r="E49" s="9" t="str">
        <f t="shared" si="1"/>
        <v>GBP … Pound Sterling</v>
      </c>
      <c r="F49" s="10" t="s">
        <v>132</v>
      </c>
      <c r="G49" s="10" t="s">
        <v>133</v>
      </c>
    </row>
    <row r="50" spans="2:7" x14ac:dyDescent="0.15">
      <c r="B50" s="41">
        <v>43831</v>
      </c>
      <c r="E50" s="9" t="str">
        <f t="shared" si="1"/>
        <v>GEL … Lari</v>
      </c>
      <c r="F50" s="10" t="s">
        <v>134</v>
      </c>
      <c r="G50" s="10" t="s">
        <v>135</v>
      </c>
    </row>
    <row r="51" spans="2:7" x14ac:dyDescent="0.15">
      <c r="B51" s="41">
        <v>43862</v>
      </c>
      <c r="E51" s="9" t="str">
        <f t="shared" si="1"/>
        <v>GHS … Cedi</v>
      </c>
      <c r="F51" s="10" t="s">
        <v>136</v>
      </c>
      <c r="G51" s="10" t="s">
        <v>137</v>
      </c>
    </row>
    <row r="52" spans="2:7" x14ac:dyDescent="0.15">
      <c r="B52" s="41">
        <v>43891</v>
      </c>
      <c r="E52" s="9" t="str">
        <f t="shared" si="1"/>
        <v>GIP … Gibraltar Pound</v>
      </c>
      <c r="F52" s="10" t="s">
        <v>138</v>
      </c>
      <c r="G52" s="10" t="s">
        <v>139</v>
      </c>
    </row>
    <row r="53" spans="2:7" x14ac:dyDescent="0.15">
      <c r="B53" s="41">
        <v>43922</v>
      </c>
      <c r="E53" s="9" t="str">
        <f t="shared" si="1"/>
        <v>GMD … Dalasi</v>
      </c>
      <c r="F53" s="10" t="s">
        <v>140</v>
      </c>
      <c r="G53" s="10" t="s">
        <v>141</v>
      </c>
    </row>
    <row r="54" spans="2:7" x14ac:dyDescent="0.15">
      <c r="B54" s="41">
        <v>43952</v>
      </c>
      <c r="E54" s="9" t="str">
        <f t="shared" si="1"/>
        <v>GNF … Guinea Franc</v>
      </c>
      <c r="F54" s="10" t="s">
        <v>142</v>
      </c>
      <c r="G54" s="10" t="s">
        <v>143</v>
      </c>
    </row>
    <row r="55" spans="2:7" x14ac:dyDescent="0.15">
      <c r="B55" s="41">
        <v>43983</v>
      </c>
      <c r="E55" s="9" t="str">
        <f t="shared" si="1"/>
        <v>GTQ … Quetzal</v>
      </c>
      <c r="F55" s="10" t="s">
        <v>144</v>
      </c>
      <c r="G55" s="10" t="s">
        <v>145</v>
      </c>
    </row>
    <row r="56" spans="2:7" x14ac:dyDescent="0.15">
      <c r="B56" s="41">
        <v>44013</v>
      </c>
      <c r="E56" s="9" t="str">
        <f t="shared" si="1"/>
        <v>GYD … Guyana Dollar</v>
      </c>
      <c r="F56" s="10" t="s">
        <v>146</v>
      </c>
      <c r="G56" s="10" t="s">
        <v>147</v>
      </c>
    </row>
    <row r="57" spans="2:7" x14ac:dyDescent="0.15">
      <c r="B57" s="41">
        <v>44044</v>
      </c>
      <c r="E57" s="9" t="str">
        <f t="shared" si="1"/>
        <v>HKD … Hong Kong Dollar</v>
      </c>
      <c r="F57" s="10" t="s">
        <v>148</v>
      </c>
      <c r="G57" s="10" t="s">
        <v>149</v>
      </c>
    </row>
    <row r="58" spans="2:7" x14ac:dyDescent="0.15">
      <c r="B58" s="41">
        <v>44075</v>
      </c>
      <c r="E58" s="9" t="str">
        <f t="shared" si="1"/>
        <v>HNL … Lempira</v>
      </c>
      <c r="F58" s="10" t="s">
        <v>150</v>
      </c>
      <c r="G58" s="10" t="s">
        <v>151</v>
      </c>
    </row>
    <row r="59" spans="2:7" x14ac:dyDescent="0.15">
      <c r="B59" s="41">
        <v>44105</v>
      </c>
      <c r="E59" s="9" t="str">
        <f t="shared" si="1"/>
        <v>HRK … Croatian Kuna</v>
      </c>
      <c r="F59" s="10" t="s">
        <v>152</v>
      </c>
      <c r="G59" s="10" t="s">
        <v>153</v>
      </c>
    </row>
    <row r="60" spans="2:7" x14ac:dyDescent="0.15">
      <c r="B60" s="41">
        <v>44136</v>
      </c>
      <c r="E60" s="9" t="str">
        <f t="shared" si="1"/>
        <v>HTG … Haiti Gourde</v>
      </c>
      <c r="F60" s="10" t="s">
        <v>154</v>
      </c>
      <c r="G60" s="10" t="s">
        <v>155</v>
      </c>
    </row>
    <row r="61" spans="2:7" x14ac:dyDescent="0.15">
      <c r="B61" s="41">
        <v>44166</v>
      </c>
      <c r="E61" s="9" t="str">
        <f t="shared" si="1"/>
        <v>HUF … Forint</v>
      </c>
      <c r="F61" s="10" t="s">
        <v>156</v>
      </c>
      <c r="G61" s="10" t="s">
        <v>157</v>
      </c>
    </row>
    <row r="62" spans="2:7" x14ac:dyDescent="0.15">
      <c r="B62" s="41">
        <v>44197</v>
      </c>
      <c r="E62" s="9" t="str">
        <f t="shared" si="1"/>
        <v>IDR … Rupiah</v>
      </c>
      <c r="F62" s="10" t="s">
        <v>158</v>
      </c>
      <c r="G62" s="10" t="s">
        <v>159</v>
      </c>
    </row>
    <row r="63" spans="2:7" x14ac:dyDescent="0.15">
      <c r="B63" s="41">
        <v>44228</v>
      </c>
      <c r="E63" s="9" t="str">
        <f t="shared" si="1"/>
        <v>ILS … New Israeli Shekel</v>
      </c>
      <c r="F63" s="10" t="s">
        <v>160</v>
      </c>
      <c r="G63" s="10" t="s">
        <v>161</v>
      </c>
    </row>
    <row r="64" spans="2:7" x14ac:dyDescent="0.15">
      <c r="B64" s="41">
        <v>44256</v>
      </c>
      <c r="E64" s="9" t="str">
        <f t="shared" si="1"/>
        <v>INR … Indian Rupee</v>
      </c>
      <c r="F64" s="10" t="s">
        <v>162</v>
      </c>
      <c r="G64" s="10" t="s">
        <v>163</v>
      </c>
    </row>
    <row r="65" spans="2:7" x14ac:dyDescent="0.15">
      <c r="B65" s="41">
        <v>44287</v>
      </c>
      <c r="E65" s="9" t="str">
        <f t="shared" ref="E65:E128" si="2">F65&amp;" … "&amp;G65</f>
        <v>IQD … Iraqi Dinar</v>
      </c>
      <c r="F65" s="10" t="s">
        <v>164</v>
      </c>
      <c r="G65" s="10" t="s">
        <v>165</v>
      </c>
    </row>
    <row r="66" spans="2:7" x14ac:dyDescent="0.15">
      <c r="B66" s="41">
        <v>44317</v>
      </c>
      <c r="E66" s="9" t="str">
        <f t="shared" si="2"/>
        <v>IRR … Iranian Rial</v>
      </c>
      <c r="F66" s="10" t="s">
        <v>166</v>
      </c>
      <c r="G66" s="10" t="s">
        <v>167</v>
      </c>
    </row>
    <row r="67" spans="2:7" x14ac:dyDescent="0.15">
      <c r="B67" s="41">
        <v>44348</v>
      </c>
      <c r="E67" s="9" t="str">
        <f t="shared" si="2"/>
        <v>ISK … Iceland Krona</v>
      </c>
      <c r="F67" s="10" t="s">
        <v>168</v>
      </c>
      <c r="G67" s="10" t="s">
        <v>169</v>
      </c>
    </row>
    <row r="68" spans="2:7" x14ac:dyDescent="0.15">
      <c r="B68" s="41">
        <v>44378</v>
      </c>
      <c r="E68" s="9" t="str">
        <f t="shared" si="2"/>
        <v>JMD … Jamaican Dollar</v>
      </c>
      <c r="F68" s="10" t="s">
        <v>170</v>
      </c>
      <c r="G68" s="10" t="s">
        <v>171</v>
      </c>
    </row>
    <row r="69" spans="2:7" x14ac:dyDescent="0.15">
      <c r="B69" s="41">
        <v>44409</v>
      </c>
      <c r="E69" s="9" t="str">
        <f t="shared" si="2"/>
        <v>JOD … Jordanian Dinar</v>
      </c>
      <c r="F69" s="10" t="s">
        <v>172</v>
      </c>
      <c r="G69" s="10" t="s">
        <v>173</v>
      </c>
    </row>
    <row r="70" spans="2:7" x14ac:dyDescent="0.15">
      <c r="B70" s="41">
        <v>44440</v>
      </c>
      <c r="E70" s="9" t="str">
        <f t="shared" si="2"/>
        <v>JPY … Japanese Yen</v>
      </c>
      <c r="F70" s="10" t="s">
        <v>174</v>
      </c>
      <c r="G70" s="10" t="s">
        <v>358</v>
      </c>
    </row>
    <row r="71" spans="2:7" x14ac:dyDescent="0.15">
      <c r="B71" s="41">
        <v>44470</v>
      </c>
      <c r="E71" s="9" t="str">
        <f t="shared" si="2"/>
        <v>KES … Kenyan Shilling</v>
      </c>
      <c r="F71" s="10" t="s">
        <v>175</v>
      </c>
      <c r="G71" s="10" t="s">
        <v>176</v>
      </c>
    </row>
    <row r="72" spans="2:7" x14ac:dyDescent="0.15">
      <c r="B72" s="41">
        <v>44501</v>
      </c>
      <c r="E72" s="9" t="str">
        <f t="shared" si="2"/>
        <v>KGS … Som</v>
      </c>
      <c r="F72" s="10" t="s">
        <v>177</v>
      </c>
      <c r="G72" s="10" t="s">
        <v>178</v>
      </c>
    </row>
    <row r="73" spans="2:7" x14ac:dyDescent="0.15">
      <c r="B73" s="41">
        <v>44531</v>
      </c>
      <c r="E73" s="9" t="str">
        <f t="shared" si="2"/>
        <v>KHR … Riel</v>
      </c>
      <c r="F73" s="10" t="s">
        <v>179</v>
      </c>
      <c r="G73" s="10" t="s">
        <v>180</v>
      </c>
    </row>
    <row r="74" spans="2:7" x14ac:dyDescent="0.15">
      <c r="B74" s="41">
        <v>44562</v>
      </c>
      <c r="E74" s="9" t="str">
        <f t="shared" si="2"/>
        <v>KMF … Comoro Franc</v>
      </c>
      <c r="F74" s="10" t="s">
        <v>181</v>
      </c>
      <c r="G74" s="10" t="s">
        <v>182</v>
      </c>
    </row>
    <row r="75" spans="2:7" x14ac:dyDescent="0.15">
      <c r="B75" s="41">
        <v>44593</v>
      </c>
      <c r="E75" s="9" t="str">
        <f t="shared" si="2"/>
        <v>KPW … North Korean Won</v>
      </c>
      <c r="F75" s="10" t="s">
        <v>183</v>
      </c>
      <c r="G75" s="10" t="s">
        <v>184</v>
      </c>
    </row>
    <row r="76" spans="2:7" x14ac:dyDescent="0.15">
      <c r="B76" s="41">
        <v>44621</v>
      </c>
      <c r="E76" s="9" t="str">
        <f t="shared" si="2"/>
        <v>KRW … South Korean Won</v>
      </c>
      <c r="F76" s="10" t="s">
        <v>185</v>
      </c>
      <c r="G76" s="10" t="s">
        <v>186</v>
      </c>
    </row>
    <row r="77" spans="2:7" x14ac:dyDescent="0.15">
      <c r="B77" s="41">
        <v>44652</v>
      </c>
      <c r="E77" s="9" t="str">
        <f t="shared" si="2"/>
        <v>KWD … Kuwaiti Dinar</v>
      </c>
      <c r="F77" s="10" t="s">
        <v>187</v>
      </c>
      <c r="G77" s="10" t="s">
        <v>188</v>
      </c>
    </row>
    <row r="78" spans="2:7" x14ac:dyDescent="0.15">
      <c r="B78" s="41">
        <v>44682</v>
      </c>
      <c r="E78" s="9" t="str">
        <f t="shared" si="2"/>
        <v>KYD … Cayman Islands Dollar</v>
      </c>
      <c r="F78" s="10" t="s">
        <v>189</v>
      </c>
      <c r="G78" s="10" t="s">
        <v>190</v>
      </c>
    </row>
    <row r="79" spans="2:7" x14ac:dyDescent="0.15">
      <c r="B79" s="41">
        <v>44713</v>
      </c>
      <c r="E79" s="9" t="str">
        <f t="shared" si="2"/>
        <v>KZT … Tenge</v>
      </c>
      <c r="F79" s="10" t="s">
        <v>191</v>
      </c>
      <c r="G79" s="10" t="s">
        <v>192</v>
      </c>
    </row>
    <row r="80" spans="2:7" x14ac:dyDescent="0.15">
      <c r="B80" s="41">
        <v>44743</v>
      </c>
      <c r="E80" s="9" t="str">
        <f t="shared" si="2"/>
        <v>LAK … Kip</v>
      </c>
      <c r="F80" s="10" t="s">
        <v>193</v>
      </c>
      <c r="G80" s="10" t="s">
        <v>194</v>
      </c>
    </row>
    <row r="81" spans="2:7" x14ac:dyDescent="0.15">
      <c r="B81" s="41">
        <v>44774</v>
      </c>
      <c r="E81" s="9" t="str">
        <f t="shared" si="2"/>
        <v>LBP … Lebanese Pound</v>
      </c>
      <c r="F81" s="10" t="s">
        <v>195</v>
      </c>
      <c r="G81" s="10" t="s">
        <v>196</v>
      </c>
    </row>
    <row r="82" spans="2:7" x14ac:dyDescent="0.15">
      <c r="B82" s="41">
        <v>44805</v>
      </c>
      <c r="E82" s="9" t="str">
        <f t="shared" si="2"/>
        <v>LKR … Sri Lanka Rupee</v>
      </c>
      <c r="F82" s="10" t="s">
        <v>197</v>
      </c>
      <c r="G82" s="10" t="s">
        <v>198</v>
      </c>
    </row>
    <row r="83" spans="2:7" x14ac:dyDescent="0.15">
      <c r="B83" s="41">
        <v>44835</v>
      </c>
      <c r="E83" s="9" t="str">
        <f t="shared" si="2"/>
        <v>LRD … Liberian Dollar</v>
      </c>
      <c r="F83" s="10" t="s">
        <v>199</v>
      </c>
      <c r="G83" s="10" t="s">
        <v>200</v>
      </c>
    </row>
    <row r="84" spans="2:7" x14ac:dyDescent="0.15">
      <c r="B84" s="41">
        <v>44866</v>
      </c>
      <c r="E84" s="9" t="str">
        <f t="shared" si="2"/>
        <v>LSL … Loti</v>
      </c>
      <c r="F84" s="10" t="s">
        <v>201</v>
      </c>
      <c r="G84" s="10" t="s">
        <v>202</v>
      </c>
    </row>
    <row r="85" spans="2:7" x14ac:dyDescent="0.15">
      <c r="B85" s="41">
        <v>44896</v>
      </c>
      <c r="E85" s="9" t="str">
        <f t="shared" si="2"/>
        <v>LTL … Lithuanian Litas</v>
      </c>
      <c r="F85" s="10" t="s">
        <v>203</v>
      </c>
      <c r="G85" s="10" t="s">
        <v>204</v>
      </c>
    </row>
    <row r="86" spans="2:7" x14ac:dyDescent="0.15">
      <c r="B86" s="41">
        <v>44927</v>
      </c>
      <c r="E86" s="9" t="str">
        <f t="shared" si="2"/>
        <v>LVL … Latvian Lats</v>
      </c>
      <c r="F86" s="10" t="s">
        <v>205</v>
      </c>
      <c r="G86" s="10" t="s">
        <v>206</v>
      </c>
    </row>
    <row r="87" spans="2:7" x14ac:dyDescent="0.15">
      <c r="B87" s="41">
        <v>44958</v>
      </c>
      <c r="E87" s="9" t="str">
        <f t="shared" si="2"/>
        <v>LYD … Libyan Dinar</v>
      </c>
      <c r="F87" s="10" t="s">
        <v>207</v>
      </c>
      <c r="G87" s="10" t="s">
        <v>208</v>
      </c>
    </row>
    <row r="88" spans="2:7" x14ac:dyDescent="0.15">
      <c r="B88" s="41">
        <v>44986</v>
      </c>
      <c r="E88" s="9" t="str">
        <f t="shared" si="2"/>
        <v>MAD … Moroccan Dirham</v>
      </c>
      <c r="F88" s="10" t="s">
        <v>209</v>
      </c>
      <c r="G88" s="10" t="s">
        <v>210</v>
      </c>
    </row>
    <row r="89" spans="2:7" x14ac:dyDescent="0.15">
      <c r="B89" s="41">
        <v>45017</v>
      </c>
      <c r="E89" s="9" t="str">
        <f t="shared" si="2"/>
        <v>MDL … Moldovan Leu</v>
      </c>
      <c r="F89" s="10" t="s">
        <v>211</v>
      </c>
      <c r="G89" s="10" t="s">
        <v>212</v>
      </c>
    </row>
    <row r="90" spans="2:7" x14ac:dyDescent="0.15">
      <c r="B90" s="41">
        <v>45047</v>
      </c>
      <c r="E90" s="9" t="str">
        <f t="shared" si="2"/>
        <v>MGA … Malagasy Ariary</v>
      </c>
      <c r="F90" s="10" t="s">
        <v>213</v>
      </c>
      <c r="G90" s="10" t="s">
        <v>214</v>
      </c>
    </row>
    <row r="91" spans="2:7" x14ac:dyDescent="0.15">
      <c r="B91" s="41">
        <v>45078</v>
      </c>
      <c r="E91" s="9" t="str">
        <f t="shared" si="2"/>
        <v>MKD … Denar</v>
      </c>
      <c r="F91" s="10" t="s">
        <v>215</v>
      </c>
      <c r="G91" s="10" t="s">
        <v>216</v>
      </c>
    </row>
    <row r="92" spans="2:7" x14ac:dyDescent="0.15">
      <c r="B92" s="41">
        <v>45108</v>
      </c>
      <c r="E92" s="9" t="str">
        <f t="shared" si="2"/>
        <v>MMK … Kyat</v>
      </c>
      <c r="F92" s="10" t="s">
        <v>217</v>
      </c>
      <c r="G92" s="10" t="s">
        <v>218</v>
      </c>
    </row>
    <row r="93" spans="2:7" x14ac:dyDescent="0.15">
      <c r="B93" s="41">
        <v>45139</v>
      </c>
      <c r="E93" s="9" t="str">
        <f t="shared" si="2"/>
        <v>MNT … Tugrik</v>
      </c>
      <c r="F93" s="10" t="s">
        <v>219</v>
      </c>
      <c r="G93" s="10" t="s">
        <v>220</v>
      </c>
    </row>
    <row r="94" spans="2:7" x14ac:dyDescent="0.15">
      <c r="B94" s="41">
        <v>45170</v>
      </c>
      <c r="E94" s="9" t="str">
        <f t="shared" si="2"/>
        <v>MOP … Pataca</v>
      </c>
      <c r="F94" s="10" t="s">
        <v>221</v>
      </c>
      <c r="G94" s="10" t="s">
        <v>222</v>
      </c>
    </row>
    <row r="95" spans="2:7" x14ac:dyDescent="0.15">
      <c r="B95" s="41">
        <v>45200</v>
      </c>
      <c r="E95" s="9" t="str">
        <f t="shared" si="2"/>
        <v>MRO … Ouguiya</v>
      </c>
      <c r="F95" s="10" t="s">
        <v>223</v>
      </c>
      <c r="G95" s="10" t="s">
        <v>224</v>
      </c>
    </row>
    <row r="96" spans="2:7" x14ac:dyDescent="0.15">
      <c r="B96" s="41">
        <v>45231</v>
      </c>
      <c r="E96" s="9" t="str">
        <f t="shared" si="2"/>
        <v>MTL … Maltese Lira</v>
      </c>
      <c r="F96" s="10" t="s">
        <v>225</v>
      </c>
      <c r="G96" s="10" t="s">
        <v>226</v>
      </c>
    </row>
    <row r="97" spans="2:7" x14ac:dyDescent="0.15">
      <c r="B97" s="41">
        <v>45261</v>
      </c>
      <c r="E97" s="9" t="str">
        <f t="shared" si="2"/>
        <v>MUR … Mauritius Rupee</v>
      </c>
      <c r="F97" s="10" t="s">
        <v>227</v>
      </c>
      <c r="G97" s="10" t="s">
        <v>228</v>
      </c>
    </row>
    <row r="98" spans="2:7" x14ac:dyDescent="0.15">
      <c r="E98" s="9" t="str">
        <f t="shared" si="2"/>
        <v>MVR … Rufiyaa</v>
      </c>
      <c r="F98" s="10" t="s">
        <v>229</v>
      </c>
      <c r="G98" s="10" t="s">
        <v>230</v>
      </c>
    </row>
    <row r="99" spans="2:7" x14ac:dyDescent="0.15">
      <c r="E99" s="9" t="str">
        <f t="shared" si="2"/>
        <v>MWK … Kwacha</v>
      </c>
      <c r="F99" s="10" t="s">
        <v>231</v>
      </c>
      <c r="G99" s="10" t="s">
        <v>232</v>
      </c>
    </row>
    <row r="100" spans="2:7" x14ac:dyDescent="0.15">
      <c r="E100" s="9" t="str">
        <f t="shared" si="2"/>
        <v>MXN … Mexican Peso</v>
      </c>
      <c r="F100" s="10" t="s">
        <v>233</v>
      </c>
      <c r="G100" s="10" t="s">
        <v>234</v>
      </c>
    </row>
    <row r="101" spans="2:7" x14ac:dyDescent="0.15">
      <c r="E101" s="9" t="str">
        <f t="shared" si="2"/>
        <v>MYR … Malaysian Ringgit</v>
      </c>
      <c r="F101" s="10" t="s">
        <v>235</v>
      </c>
      <c r="G101" s="10" t="s">
        <v>236</v>
      </c>
    </row>
    <row r="102" spans="2:7" x14ac:dyDescent="0.15">
      <c r="E102" s="9" t="str">
        <f t="shared" si="2"/>
        <v>MZN … Metical</v>
      </c>
      <c r="F102" s="10" t="s">
        <v>237</v>
      </c>
      <c r="G102" s="10" t="s">
        <v>238</v>
      </c>
    </row>
    <row r="103" spans="2:7" x14ac:dyDescent="0.15">
      <c r="E103" s="9" t="str">
        <f t="shared" si="2"/>
        <v>NAD … Namibian Dollar</v>
      </c>
      <c r="F103" s="10" t="s">
        <v>239</v>
      </c>
      <c r="G103" s="10" t="s">
        <v>240</v>
      </c>
    </row>
    <row r="104" spans="2:7" x14ac:dyDescent="0.15">
      <c r="E104" s="9" t="str">
        <f t="shared" si="2"/>
        <v>NGN … Naira</v>
      </c>
      <c r="F104" s="10" t="s">
        <v>241</v>
      </c>
      <c r="G104" s="10" t="s">
        <v>242</v>
      </c>
    </row>
    <row r="105" spans="2:7" x14ac:dyDescent="0.15">
      <c r="E105" s="9" t="str">
        <f t="shared" si="2"/>
        <v>NIO … Cordoba Oro</v>
      </c>
      <c r="F105" s="10" t="s">
        <v>243</v>
      </c>
      <c r="G105" s="10" t="s">
        <v>244</v>
      </c>
    </row>
    <row r="106" spans="2:7" x14ac:dyDescent="0.15">
      <c r="E106" s="9" t="str">
        <f t="shared" si="2"/>
        <v>NOK … Norwegian Krone</v>
      </c>
      <c r="F106" s="10" t="s">
        <v>245</v>
      </c>
      <c r="G106" s="10" t="s">
        <v>246</v>
      </c>
    </row>
    <row r="107" spans="2:7" x14ac:dyDescent="0.15">
      <c r="E107" s="9" t="str">
        <f t="shared" si="2"/>
        <v>NPR … Nepalese Rupee</v>
      </c>
      <c r="F107" s="10" t="s">
        <v>247</v>
      </c>
      <c r="G107" s="10" t="s">
        <v>248</v>
      </c>
    </row>
    <row r="108" spans="2:7" x14ac:dyDescent="0.15">
      <c r="E108" s="9" t="str">
        <f t="shared" si="2"/>
        <v>NZD … New Zealand Dollar</v>
      </c>
      <c r="F108" s="10" t="s">
        <v>249</v>
      </c>
      <c r="G108" s="10" t="s">
        <v>250</v>
      </c>
    </row>
    <row r="109" spans="2:7" x14ac:dyDescent="0.15">
      <c r="E109" s="9" t="str">
        <f t="shared" si="2"/>
        <v>OMR … Rial Omani</v>
      </c>
      <c r="F109" s="10" t="s">
        <v>251</v>
      </c>
      <c r="G109" s="10" t="s">
        <v>252</v>
      </c>
    </row>
    <row r="110" spans="2:7" x14ac:dyDescent="0.15">
      <c r="E110" s="9" t="str">
        <f t="shared" si="2"/>
        <v>PAB … Balboa</v>
      </c>
      <c r="F110" s="10" t="s">
        <v>253</v>
      </c>
      <c r="G110" s="10" t="s">
        <v>254</v>
      </c>
    </row>
    <row r="111" spans="2:7" x14ac:dyDescent="0.15">
      <c r="E111" s="9" t="str">
        <f t="shared" si="2"/>
        <v>PEN … Nuevo Sol</v>
      </c>
      <c r="F111" s="10" t="s">
        <v>255</v>
      </c>
      <c r="G111" s="10" t="s">
        <v>256</v>
      </c>
    </row>
    <row r="112" spans="2:7" x14ac:dyDescent="0.15">
      <c r="E112" s="9" t="str">
        <f t="shared" si="2"/>
        <v>PGK … Kina</v>
      </c>
      <c r="F112" s="10" t="s">
        <v>257</v>
      </c>
      <c r="G112" s="10" t="s">
        <v>258</v>
      </c>
    </row>
    <row r="113" spans="5:7" x14ac:dyDescent="0.15">
      <c r="E113" s="9" t="str">
        <f t="shared" si="2"/>
        <v>PHP … Philippine Peso</v>
      </c>
      <c r="F113" s="10" t="s">
        <v>259</v>
      </c>
      <c r="G113" s="10" t="s">
        <v>260</v>
      </c>
    </row>
    <row r="114" spans="5:7" x14ac:dyDescent="0.15">
      <c r="E114" s="9" t="str">
        <f t="shared" si="2"/>
        <v>PKR … Pakistan Rupee</v>
      </c>
      <c r="F114" s="10" t="s">
        <v>261</v>
      </c>
      <c r="G114" s="10" t="s">
        <v>262</v>
      </c>
    </row>
    <row r="115" spans="5:7" x14ac:dyDescent="0.15">
      <c r="E115" s="9" t="str">
        <f t="shared" si="2"/>
        <v>PLN … Zloty</v>
      </c>
      <c r="F115" s="10" t="s">
        <v>263</v>
      </c>
      <c r="G115" s="10" t="s">
        <v>264</v>
      </c>
    </row>
    <row r="116" spans="5:7" x14ac:dyDescent="0.15">
      <c r="E116" s="9" t="str">
        <f t="shared" si="2"/>
        <v>PYG … Guarani</v>
      </c>
      <c r="F116" s="10" t="s">
        <v>265</v>
      </c>
      <c r="G116" s="10" t="s">
        <v>266</v>
      </c>
    </row>
    <row r="117" spans="5:7" x14ac:dyDescent="0.15">
      <c r="E117" s="9" t="str">
        <f t="shared" si="2"/>
        <v>QAR … Qatari Rial</v>
      </c>
      <c r="F117" s="10" t="s">
        <v>267</v>
      </c>
      <c r="G117" s="10" t="s">
        <v>268</v>
      </c>
    </row>
    <row r="118" spans="5:7" x14ac:dyDescent="0.15">
      <c r="E118" s="9" t="str">
        <f t="shared" si="2"/>
        <v>RON … Romanian New Leu</v>
      </c>
      <c r="F118" s="10" t="s">
        <v>269</v>
      </c>
      <c r="G118" s="10" t="s">
        <v>270</v>
      </c>
    </row>
    <row r="119" spans="5:7" x14ac:dyDescent="0.15">
      <c r="E119" s="9" t="str">
        <f t="shared" si="2"/>
        <v>RSD … Serbian Dinar</v>
      </c>
      <c r="F119" s="10" t="s">
        <v>271</v>
      </c>
      <c r="G119" s="10" t="s">
        <v>272</v>
      </c>
    </row>
    <row r="120" spans="5:7" x14ac:dyDescent="0.15">
      <c r="E120" s="9" t="str">
        <f t="shared" si="2"/>
        <v>RUB … Russian Ruble</v>
      </c>
      <c r="F120" s="10" t="s">
        <v>273</v>
      </c>
      <c r="G120" s="10" t="s">
        <v>274</v>
      </c>
    </row>
    <row r="121" spans="5:7" x14ac:dyDescent="0.15">
      <c r="E121" s="9" t="str">
        <f t="shared" si="2"/>
        <v>RWF … Rwanda Franc</v>
      </c>
      <c r="F121" s="10" t="s">
        <v>275</v>
      </c>
      <c r="G121" s="10" t="s">
        <v>276</v>
      </c>
    </row>
    <row r="122" spans="5:7" x14ac:dyDescent="0.15">
      <c r="E122" s="9" t="str">
        <f t="shared" si="2"/>
        <v>SAR … Saudi Riyal</v>
      </c>
      <c r="F122" s="10" t="s">
        <v>277</v>
      </c>
      <c r="G122" s="10" t="s">
        <v>278</v>
      </c>
    </row>
    <row r="123" spans="5:7" x14ac:dyDescent="0.15">
      <c r="E123" s="9" t="str">
        <f t="shared" si="2"/>
        <v>SBD … Solomon Islands Dollar</v>
      </c>
      <c r="F123" s="10" t="s">
        <v>279</v>
      </c>
      <c r="G123" s="10" t="s">
        <v>280</v>
      </c>
    </row>
    <row r="124" spans="5:7" x14ac:dyDescent="0.15">
      <c r="E124" s="9" t="str">
        <f t="shared" si="2"/>
        <v>SCR … Seychelles Rupee</v>
      </c>
      <c r="F124" s="10" t="s">
        <v>281</v>
      </c>
      <c r="G124" s="10" t="s">
        <v>282</v>
      </c>
    </row>
    <row r="125" spans="5:7" x14ac:dyDescent="0.15">
      <c r="E125" s="9" t="str">
        <f t="shared" si="2"/>
        <v>SDG … Sudanese Pound</v>
      </c>
      <c r="F125" s="10" t="s">
        <v>283</v>
      </c>
      <c r="G125" s="10" t="s">
        <v>284</v>
      </c>
    </row>
    <row r="126" spans="5:7" x14ac:dyDescent="0.15">
      <c r="E126" s="9" t="str">
        <f t="shared" si="2"/>
        <v>SEK … Swedish Krona</v>
      </c>
      <c r="F126" s="10" t="s">
        <v>285</v>
      </c>
      <c r="G126" s="10" t="s">
        <v>286</v>
      </c>
    </row>
    <row r="127" spans="5:7" x14ac:dyDescent="0.15">
      <c r="E127" s="9" t="str">
        <f t="shared" si="2"/>
        <v>SGD … Singapore Dollar</v>
      </c>
      <c r="F127" s="10" t="s">
        <v>287</v>
      </c>
      <c r="G127" s="10" t="s">
        <v>288</v>
      </c>
    </row>
    <row r="128" spans="5:7" x14ac:dyDescent="0.15">
      <c r="E128" s="9" t="str">
        <f t="shared" si="2"/>
        <v>SHP … Saint Helena Pound</v>
      </c>
      <c r="F128" s="10" t="s">
        <v>289</v>
      </c>
      <c r="G128" s="10" t="s">
        <v>290</v>
      </c>
    </row>
    <row r="129" spans="5:7" x14ac:dyDescent="0.15">
      <c r="E129" s="9" t="str">
        <f t="shared" ref="E129:E161" si="3">F129&amp;" … "&amp;G129</f>
        <v>SKK … Slovak Koruna</v>
      </c>
      <c r="F129" s="10" t="s">
        <v>291</v>
      </c>
      <c r="G129" s="10" t="s">
        <v>292</v>
      </c>
    </row>
    <row r="130" spans="5:7" x14ac:dyDescent="0.15">
      <c r="E130" s="9" t="str">
        <f t="shared" si="3"/>
        <v>SLL … Leone</v>
      </c>
      <c r="F130" s="10" t="s">
        <v>293</v>
      </c>
      <c r="G130" s="10" t="s">
        <v>294</v>
      </c>
    </row>
    <row r="131" spans="5:7" x14ac:dyDescent="0.15">
      <c r="E131" s="9" t="str">
        <f t="shared" si="3"/>
        <v>SOS … Somali Shilling</v>
      </c>
      <c r="F131" s="10" t="s">
        <v>295</v>
      </c>
      <c r="G131" s="10" t="s">
        <v>296</v>
      </c>
    </row>
    <row r="132" spans="5:7" x14ac:dyDescent="0.15">
      <c r="E132" s="9" t="str">
        <f t="shared" si="3"/>
        <v>SRD … Surinam Dollar</v>
      </c>
      <c r="F132" s="10" t="s">
        <v>297</v>
      </c>
      <c r="G132" s="10" t="s">
        <v>298</v>
      </c>
    </row>
    <row r="133" spans="5:7" x14ac:dyDescent="0.15">
      <c r="E133" s="9" t="str">
        <f t="shared" si="3"/>
        <v>STD … Dobra</v>
      </c>
      <c r="F133" s="10" t="s">
        <v>299</v>
      </c>
      <c r="G133" s="10" t="s">
        <v>300</v>
      </c>
    </row>
    <row r="134" spans="5:7" x14ac:dyDescent="0.15">
      <c r="E134" s="9" t="str">
        <f t="shared" si="3"/>
        <v>SYP … Syrian Pound</v>
      </c>
      <c r="F134" s="10" t="s">
        <v>301</v>
      </c>
      <c r="G134" s="10" t="s">
        <v>302</v>
      </c>
    </row>
    <row r="135" spans="5:7" x14ac:dyDescent="0.15">
      <c r="E135" s="9" t="str">
        <f t="shared" si="3"/>
        <v>SZL … Lilangeni</v>
      </c>
      <c r="F135" s="10" t="s">
        <v>303</v>
      </c>
      <c r="G135" s="10" t="s">
        <v>304</v>
      </c>
    </row>
    <row r="136" spans="5:7" x14ac:dyDescent="0.15">
      <c r="E136" s="9" t="str">
        <f t="shared" si="3"/>
        <v>THB … Baht</v>
      </c>
      <c r="F136" s="10" t="s">
        <v>305</v>
      </c>
      <c r="G136" s="10" t="s">
        <v>306</v>
      </c>
    </row>
    <row r="137" spans="5:7" x14ac:dyDescent="0.15">
      <c r="E137" s="9" t="str">
        <f t="shared" si="3"/>
        <v>TJS … Somoni</v>
      </c>
      <c r="F137" s="10" t="s">
        <v>307</v>
      </c>
      <c r="G137" s="10" t="s">
        <v>308</v>
      </c>
    </row>
    <row r="138" spans="5:7" x14ac:dyDescent="0.15">
      <c r="E138" s="9" t="str">
        <f t="shared" si="3"/>
        <v>TMM … Manat</v>
      </c>
      <c r="F138" s="10" t="s">
        <v>309</v>
      </c>
      <c r="G138" s="10" t="s">
        <v>310</v>
      </c>
    </row>
    <row r="139" spans="5:7" x14ac:dyDescent="0.15">
      <c r="E139" s="9" t="str">
        <f t="shared" si="3"/>
        <v>TND … Tunisian Dinar</v>
      </c>
      <c r="F139" s="10" t="s">
        <v>311</v>
      </c>
      <c r="G139" s="10" t="s">
        <v>312</v>
      </c>
    </row>
    <row r="140" spans="5:7" x14ac:dyDescent="0.15">
      <c r="E140" s="9" t="str">
        <f t="shared" si="3"/>
        <v>TOP … Pa'anga</v>
      </c>
      <c r="F140" s="10" t="s">
        <v>313</v>
      </c>
      <c r="G140" s="10" t="s">
        <v>314</v>
      </c>
    </row>
    <row r="141" spans="5:7" x14ac:dyDescent="0.15">
      <c r="E141" s="9" t="str">
        <f t="shared" si="3"/>
        <v>TRY … New Turkish Lira</v>
      </c>
      <c r="F141" s="10" t="s">
        <v>315</v>
      </c>
      <c r="G141" s="10" t="s">
        <v>316</v>
      </c>
    </row>
    <row r="142" spans="5:7" x14ac:dyDescent="0.15">
      <c r="E142" s="9" t="str">
        <f t="shared" si="3"/>
        <v>TTD … Trinidad and Tobago Dollar</v>
      </c>
      <c r="F142" s="10" t="s">
        <v>317</v>
      </c>
      <c r="G142" s="10" t="s">
        <v>318</v>
      </c>
    </row>
    <row r="143" spans="5:7" x14ac:dyDescent="0.15">
      <c r="E143" s="9" t="str">
        <f t="shared" si="3"/>
        <v>TWD … New Taiwan Dollar</v>
      </c>
      <c r="F143" s="10" t="s">
        <v>319</v>
      </c>
      <c r="G143" s="10" t="s">
        <v>320</v>
      </c>
    </row>
    <row r="144" spans="5:7" x14ac:dyDescent="0.15">
      <c r="E144" s="9" t="str">
        <f t="shared" si="3"/>
        <v>TZS … Tanzanian Shilling</v>
      </c>
      <c r="F144" s="10" t="s">
        <v>321</v>
      </c>
      <c r="G144" s="10" t="s">
        <v>322</v>
      </c>
    </row>
    <row r="145" spans="5:7" x14ac:dyDescent="0.15">
      <c r="E145" s="9" t="str">
        <f t="shared" si="3"/>
        <v>UAH … Hryvnia</v>
      </c>
      <c r="F145" s="10" t="s">
        <v>323</v>
      </c>
      <c r="G145" s="10" t="s">
        <v>324</v>
      </c>
    </row>
    <row r="146" spans="5:7" x14ac:dyDescent="0.15">
      <c r="E146" s="9" t="str">
        <f t="shared" si="3"/>
        <v>UGX … Uganda Shilling</v>
      </c>
      <c r="F146" s="10" t="s">
        <v>325</v>
      </c>
      <c r="G146" s="10" t="s">
        <v>326</v>
      </c>
    </row>
    <row r="147" spans="5:7" x14ac:dyDescent="0.15">
      <c r="E147" s="9" t="str">
        <f t="shared" si="3"/>
        <v>USD … US Dollar</v>
      </c>
      <c r="F147" s="10" t="s">
        <v>327</v>
      </c>
      <c r="G147" s="10" t="s">
        <v>328</v>
      </c>
    </row>
    <row r="148" spans="5:7" x14ac:dyDescent="0.15">
      <c r="E148" s="9" t="str">
        <f t="shared" si="3"/>
        <v>UYU … Peso Uruguayo</v>
      </c>
      <c r="F148" s="10" t="s">
        <v>329</v>
      </c>
      <c r="G148" s="10" t="s">
        <v>330</v>
      </c>
    </row>
    <row r="149" spans="5:7" x14ac:dyDescent="0.15">
      <c r="E149" s="9" t="str">
        <f t="shared" si="3"/>
        <v>UZS … Uzbekistan Som</v>
      </c>
      <c r="F149" s="10" t="s">
        <v>331</v>
      </c>
      <c r="G149" s="10" t="s">
        <v>332</v>
      </c>
    </row>
    <row r="150" spans="5:7" x14ac:dyDescent="0.15">
      <c r="E150" s="9" t="str">
        <f t="shared" si="3"/>
        <v>VEB … Venezuelan bolívar</v>
      </c>
      <c r="F150" s="10" t="s">
        <v>333</v>
      </c>
      <c r="G150" s="10" t="s">
        <v>334</v>
      </c>
    </row>
    <row r="151" spans="5:7" x14ac:dyDescent="0.15">
      <c r="E151" s="9" t="str">
        <f t="shared" si="3"/>
        <v>VND … Vietnamese đồng</v>
      </c>
      <c r="F151" s="10" t="s">
        <v>335</v>
      </c>
      <c r="G151" s="10" t="s">
        <v>336</v>
      </c>
    </row>
    <row r="152" spans="5:7" x14ac:dyDescent="0.15">
      <c r="E152" s="9" t="str">
        <f t="shared" si="3"/>
        <v>VUV … Vatu</v>
      </c>
      <c r="F152" s="10" t="s">
        <v>337</v>
      </c>
      <c r="G152" s="10" t="s">
        <v>338</v>
      </c>
    </row>
    <row r="153" spans="5:7" x14ac:dyDescent="0.15">
      <c r="E153" s="9" t="str">
        <f t="shared" si="3"/>
        <v>WST … Samoan Tala</v>
      </c>
      <c r="F153" s="10" t="s">
        <v>339</v>
      </c>
      <c r="G153" s="10" t="s">
        <v>340</v>
      </c>
    </row>
    <row r="154" spans="5:7" x14ac:dyDescent="0.15">
      <c r="E154" s="9" t="str">
        <f t="shared" si="3"/>
        <v>XAF … CFA Franc BEAC</v>
      </c>
      <c r="F154" s="10" t="s">
        <v>341</v>
      </c>
      <c r="G154" s="10" t="s">
        <v>342</v>
      </c>
    </row>
    <row r="155" spans="5:7" x14ac:dyDescent="0.15">
      <c r="E155" s="9" t="str">
        <f t="shared" si="3"/>
        <v>XCD … East Caribbean Dollar</v>
      </c>
      <c r="F155" s="10" t="s">
        <v>343</v>
      </c>
      <c r="G155" s="10" t="s">
        <v>344</v>
      </c>
    </row>
    <row r="156" spans="5:7" x14ac:dyDescent="0.15">
      <c r="E156" s="9" t="str">
        <f t="shared" si="3"/>
        <v>XOF … CFA Franc BCEAO</v>
      </c>
      <c r="F156" s="10" t="s">
        <v>345</v>
      </c>
      <c r="G156" s="10" t="s">
        <v>346</v>
      </c>
    </row>
    <row r="157" spans="5:7" x14ac:dyDescent="0.15">
      <c r="E157" s="9" t="str">
        <f t="shared" si="3"/>
        <v>XPF … CFP Franc</v>
      </c>
      <c r="F157" s="10" t="s">
        <v>347</v>
      </c>
      <c r="G157" s="10" t="s">
        <v>348</v>
      </c>
    </row>
    <row r="158" spans="5:7" x14ac:dyDescent="0.15">
      <c r="E158" s="9" t="str">
        <f t="shared" si="3"/>
        <v>YER … Yemeni Rial</v>
      </c>
      <c r="F158" s="10" t="s">
        <v>349</v>
      </c>
      <c r="G158" s="10" t="s">
        <v>350</v>
      </c>
    </row>
    <row r="159" spans="5:7" x14ac:dyDescent="0.15">
      <c r="E159" s="9" t="str">
        <f t="shared" si="3"/>
        <v>ZAR … South African Rand</v>
      </c>
      <c r="F159" s="10" t="s">
        <v>351</v>
      </c>
      <c r="G159" s="10" t="s">
        <v>352</v>
      </c>
    </row>
    <row r="160" spans="5:7" x14ac:dyDescent="0.15">
      <c r="E160" s="9" t="str">
        <f t="shared" si="3"/>
        <v>ZMK … Kwacha</v>
      </c>
      <c r="F160" s="10" t="s">
        <v>353</v>
      </c>
      <c r="G160" s="10" t="s">
        <v>232</v>
      </c>
    </row>
    <row r="161" spans="5:7" x14ac:dyDescent="0.15">
      <c r="E161" s="9" t="str">
        <f t="shared" si="3"/>
        <v>ZWD … Zimbabwe Dollar</v>
      </c>
      <c r="F161" s="10" t="s">
        <v>354</v>
      </c>
      <c r="G161" s="10" t="s">
        <v>355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D2" sqref="D1:E1048576"/>
    </sheetView>
  </sheetViews>
  <sheetFormatPr baseColWidth="10" defaultRowHeight="14" x14ac:dyDescent="0.15"/>
  <cols>
    <col min="1" max="1" width="55.33203125" style="19" customWidth="1"/>
    <col min="2" max="16384" width="10.83203125" style="19"/>
  </cols>
  <sheetData>
    <row r="1" spans="1:3" s="20" customFormat="1" x14ac:dyDescent="0.15">
      <c r="B1" s="149" t="s">
        <v>469</v>
      </c>
      <c r="C1" s="149"/>
    </row>
    <row r="2" spans="1:3" x14ac:dyDescent="0.15">
      <c r="A2" s="18" t="str">
        <f>"["&amp;LOOKUP('Profit &amp; Loss Analysis'!C3,'Pulldown Menue'!$E:$F,'Pulldown Menue'!$F:$F)&amp;"/month]"</f>
        <v>[UGX/month]</v>
      </c>
      <c r="B2" s="21" t="s">
        <v>399</v>
      </c>
      <c r="C2" s="21" t="s">
        <v>8</v>
      </c>
    </row>
    <row r="3" spans="1:3" x14ac:dyDescent="0.15">
      <c r="A3" s="19" t="str">
        <f>'Profit &amp; Loss Analysis'!C74</f>
        <v>Revenues</v>
      </c>
      <c r="B3" s="137"/>
      <c r="C3" s="138">
        <f>'Profit &amp; Loss Analysis'!G74</f>
        <v>3318340</v>
      </c>
    </row>
    <row r="4" spans="1:3" x14ac:dyDescent="0.15">
      <c r="A4" s="19" t="str">
        <f>'Profit &amp; Loss Analysis'!C75</f>
        <v>Raw material costs</v>
      </c>
      <c r="B4" s="137">
        <f>'Profit &amp; Loss Analysis'!G75</f>
        <v>553990</v>
      </c>
      <c r="C4" s="138"/>
    </row>
    <row r="5" spans="1:3" x14ac:dyDescent="0.15">
      <c r="A5" s="19" t="str">
        <f>'Profit &amp; Loss Analysis'!C76</f>
        <v>Fixed costs</v>
      </c>
      <c r="B5" s="137">
        <f>'Profit &amp; Loss Analysis'!G76</f>
        <v>1647500</v>
      </c>
      <c r="C5" s="138"/>
    </row>
    <row r="6" spans="1:3" x14ac:dyDescent="0.15">
      <c r="A6" s="19" t="str">
        <f>'Profit &amp; Loss Analysis'!C77</f>
        <v>Variable costs</v>
      </c>
      <c r="B6" s="137">
        <f>'Profit &amp; Loss Analysis'!G77</f>
        <v>483330</v>
      </c>
      <c r="C6" s="138"/>
    </row>
    <row r="7" spans="1:3" x14ac:dyDescent="0.15">
      <c r="A7" s="19" t="str">
        <f>'Profit &amp; Loss Analysis'!C78</f>
        <v>Other costs</v>
      </c>
      <c r="B7" s="137">
        <f>'Profit &amp; Loss Analysis'!G78</f>
        <v>103000</v>
      </c>
      <c r="C7" s="138"/>
    </row>
  </sheetData>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Charts</vt:lpstr>
      </vt:variant>
      <vt:variant>
        <vt:i4>2</vt:i4>
      </vt:variant>
    </vt:vector>
  </HeadingPairs>
  <TitlesOfParts>
    <vt:vector size="11" baseType="lpstr">
      <vt:lpstr>Cover</vt:lpstr>
      <vt:lpstr>About &amp; Disclaimer</vt:lpstr>
      <vt:lpstr>Instructions</vt:lpstr>
      <vt:lpstr>About Simply Briquettes!</vt:lpstr>
      <vt:lpstr>Company &amp; Contact Details</vt:lpstr>
      <vt:lpstr>Profit &amp; Loss Analysis</vt:lpstr>
      <vt:lpstr>Sensitivity Analysis</vt:lpstr>
      <vt:lpstr>Pulldown Menue</vt:lpstr>
      <vt:lpstr>Data Costs vs Revenues Charts</vt:lpstr>
      <vt:lpstr>Chart - Costs vs Revenues</vt:lpstr>
      <vt:lpstr>Chart - Sensitivity Analysis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Martin Wafler</cp:lastModifiedBy>
  <cp:lastPrinted>2019-11-15T05:19:46Z</cp:lastPrinted>
  <dcterms:created xsi:type="dcterms:W3CDTF">2018-11-21T12:40:49Z</dcterms:created>
  <dcterms:modified xsi:type="dcterms:W3CDTF">2020-03-30T07:42:23Z</dcterms:modified>
</cp:coreProperties>
</file>